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35" tabRatio="458" activeTab="0"/>
  </bookViews>
  <sheets>
    <sheet name="DUALENWEB" sheetId="1" r:id="rId1"/>
  </sheets>
  <definedNames/>
  <calcPr fullCalcOnLoad="1"/>
</workbook>
</file>

<file path=xl/sharedStrings.xml><?xml version="1.0" encoding="utf-8"?>
<sst xmlns="http://schemas.openxmlformats.org/spreadsheetml/2006/main" count="287" uniqueCount="126">
  <si>
    <t>BỘ GIÁO DỤC VÀ ĐÀO TẠO</t>
  </si>
  <si>
    <t>TRƯỜNG ĐẠI HỌC BÀ RỊA VŨNG TÀU</t>
  </si>
  <si>
    <t>STT</t>
  </si>
  <si>
    <t>HỌ VÀ TÊN</t>
  </si>
  <si>
    <t>NGÀY SINH</t>
  </si>
  <si>
    <t>NƠI SINH</t>
  </si>
  <si>
    <t>Điểm 
chuyê cần &amp; Thái độ học tập</t>
  </si>
  <si>
    <t>Điểm
 kiêm tra thường xuyên</t>
  </si>
  <si>
    <t>Điểm 
kiêm tra định kỳ</t>
  </si>
  <si>
    <t>Điểm thi học phần</t>
  </si>
  <si>
    <t>Điểm tổng kết học phần</t>
  </si>
  <si>
    <t>Ghi chú</t>
  </si>
  <si>
    <t>Bài 1</t>
  </si>
  <si>
    <t>Bài 2</t>
  </si>
  <si>
    <r>
      <t>Ngành:</t>
    </r>
    <r>
      <rPr>
        <b/>
        <sz val="14"/>
        <rFont val="Times New Roman"/>
        <family val="1"/>
      </rPr>
      <t xml:space="preserve"> Kế toán</t>
    </r>
  </si>
  <si>
    <t>Giáo viên giảng dạy:</t>
  </si>
  <si>
    <t>Ngày Thi :</t>
  </si>
  <si>
    <t>Thời gian làm bài:</t>
  </si>
  <si>
    <t>Phút</t>
  </si>
  <si>
    <t>Ngày hiện hành</t>
  </si>
  <si>
    <t>Ngày cập nhật:</t>
  </si>
  <si>
    <t>Tổng số SV:</t>
  </si>
  <si>
    <t xml:space="preserve">Họ và tên SV: </t>
  </si>
  <si>
    <t xml:space="preserve">Ngày Sinh: </t>
  </si>
  <si>
    <t xml:space="preserve">Nơi sinh: </t>
  </si>
  <si>
    <t>DANH MỤC MÔN HỌC</t>
  </si>
  <si>
    <t>stt</t>
  </si>
  <si>
    <t>giáo viên gảng</t>
  </si>
  <si>
    <t>Ngày thi</t>
  </si>
  <si>
    <t>Thời gian(phút)</t>
  </si>
  <si>
    <t>Ngày cập nhật</t>
  </si>
  <si>
    <t>DANH SÁCH MỚI</t>
  </si>
  <si>
    <t>Học phần</t>
  </si>
  <si>
    <t>KẾT QUẢ HỌC TẬP</t>
  </si>
  <si>
    <t xml:space="preserve">GHI CHÚ: </t>
  </si>
  <si>
    <t>Phần tính toán trung gian</t>
  </si>
  <si>
    <t xml:space="preserve">ĐIỂM KT THƯỜNG XUYỀN: </t>
  </si>
  <si>
    <t xml:space="preserve">ĐIỂM THI LẦN 1: </t>
  </si>
  <si>
    <t xml:space="preserve">ĐIỂM TRUNG BÌNH: </t>
  </si>
  <si>
    <t>Lần 1</t>
  </si>
  <si>
    <t>Lần 2</t>
  </si>
  <si>
    <t>Mã 
Sinh viên</t>
  </si>
  <si>
    <t>Học phần 7</t>
  </si>
  <si>
    <t>Học phần 8</t>
  </si>
  <si>
    <t>số bài kt</t>
  </si>
  <si>
    <t>`</t>
  </si>
  <si>
    <t>BRVT</t>
  </si>
  <si>
    <t xml:space="preserve">ĐIỂM KT ĐỊNH KỲ BÀI 1: </t>
  </si>
  <si>
    <t>-</t>
  </si>
  <si>
    <r>
      <t>Bậc đào tạo:</t>
    </r>
    <r>
      <rPr>
        <b/>
        <sz val="14"/>
        <rFont val="Times New Roman"/>
        <family val="1"/>
      </rPr>
      <t xml:space="preserve"> Đại học liên thông từ Cao đẳng</t>
    </r>
  </si>
  <si>
    <t>Bà Rịa</t>
  </si>
  <si>
    <t>TRƯỜNG TRUNG CẤP CHUYÊN NGHIỆP BÀ RỊA</t>
  </si>
  <si>
    <t>Đề Nghị Sinh viên hoàn thành học phí trước ngày 27/10 để được cập nhật điểm</t>
  </si>
  <si>
    <t>Bình Định</t>
  </si>
  <si>
    <t>Nhung</t>
  </si>
  <si>
    <t>Thảo</t>
  </si>
  <si>
    <t>Linh</t>
  </si>
  <si>
    <t>Ngân</t>
  </si>
  <si>
    <t xml:space="preserve">Bùi Thị </t>
  </si>
  <si>
    <t>Thủy</t>
  </si>
  <si>
    <t>Trang</t>
  </si>
  <si>
    <t>Xuân</t>
  </si>
  <si>
    <t>Thanh Hóa</t>
  </si>
  <si>
    <t>Hà Tĩnh</t>
  </si>
  <si>
    <t>Nghệ An</t>
  </si>
  <si>
    <t>Cô Loan</t>
  </si>
  <si>
    <t>BẢNG ĐIỂM LỚP ĐẠI HỌC LIÊN THÔNG TỪ CAO ĐẲNG KHÓA 8</t>
  </si>
  <si>
    <t>LTCD-226-K9</t>
  </si>
  <si>
    <t>Bùi Thị Vân</t>
  </si>
  <si>
    <t>Anh</t>
  </si>
  <si>
    <t>21/05/1984</t>
  </si>
  <si>
    <t>LTCD-227-K9</t>
  </si>
  <si>
    <t xml:space="preserve">Vũ Thị </t>
  </si>
  <si>
    <t>Hà</t>
  </si>
  <si>
    <t>02/06/1989</t>
  </si>
  <si>
    <t>LTCD-228-K9</t>
  </si>
  <si>
    <t>Hoa</t>
  </si>
  <si>
    <t>10/09/1991</t>
  </si>
  <si>
    <t>LTCD-229-K9</t>
  </si>
  <si>
    <t xml:space="preserve">Huỳnh Thị Mỹ </t>
  </si>
  <si>
    <t>Lệ</t>
  </si>
  <si>
    <t>27/04/1985</t>
  </si>
  <si>
    <t>LTCD-230-K9</t>
  </si>
  <si>
    <t>Nguyễn Khánh</t>
  </si>
  <si>
    <t>15/04/1991</t>
  </si>
  <si>
    <t>LTCD-231-K9</t>
  </si>
  <si>
    <t>Phạm Thị Kim</t>
  </si>
  <si>
    <t>01/07/1991</t>
  </si>
  <si>
    <t>LTCD-232-K9</t>
  </si>
  <si>
    <t xml:space="preserve">Đỗ Thị Cẩm </t>
  </si>
  <si>
    <t>13/06/1997</t>
  </si>
  <si>
    <t>LTCD-233-K9</t>
  </si>
  <si>
    <t>Phạm Thị Thu</t>
  </si>
  <si>
    <t>24/08/1992</t>
  </si>
  <si>
    <t>LTCD-234-K9</t>
  </si>
  <si>
    <t xml:space="preserve">Văn Anh </t>
  </si>
  <si>
    <t>Thư</t>
  </si>
  <si>
    <t>01/07/1996</t>
  </si>
  <si>
    <t>LTCD-235-K9</t>
  </si>
  <si>
    <t xml:space="preserve">Hoàng Thị Thu </t>
  </si>
  <si>
    <t>10/07/1991</t>
  </si>
  <si>
    <t>LTCD-236-K9</t>
  </si>
  <si>
    <t xml:space="preserve">Huỳnh Thị Thảo </t>
  </si>
  <si>
    <t>10/05/1993</t>
  </si>
  <si>
    <t>LTCD-237-K9</t>
  </si>
  <si>
    <t>Nguyễn Thị Thanh</t>
  </si>
  <si>
    <t>15/07/1990</t>
  </si>
  <si>
    <t>LTCD-238-K9</t>
  </si>
  <si>
    <t xml:space="preserve">Lê Thị Trang </t>
  </si>
  <si>
    <t>Đài</t>
  </si>
  <si>
    <t>05/11/1991</t>
  </si>
  <si>
    <t>Nghiệp vụ ngân hàng thương mại</t>
  </si>
  <si>
    <t>Cô Hồng</t>
  </si>
  <si>
    <t>Kế toán chi phí</t>
  </si>
  <si>
    <t>Toiec 3</t>
  </si>
  <si>
    <t>Thầy Hùng</t>
  </si>
  <si>
    <t>Giáo dục thể chất</t>
  </si>
  <si>
    <t>Cô Nga</t>
  </si>
  <si>
    <t>LTCD-239-K9</t>
  </si>
  <si>
    <t>Vũ Thị Mai</t>
  </si>
  <si>
    <t>Uyên</t>
  </si>
  <si>
    <t>29/09/1990</t>
  </si>
  <si>
    <t>LTCD-240-K9</t>
  </si>
  <si>
    <t>Chu Trúc</t>
  </si>
  <si>
    <t>Lan</t>
  </si>
  <si>
    <t>14/09/1992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</si>
</sst>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&quot;VND&quot;#,##0_);\(&quot;VND&quot;#,##0\)"/>
    <numFmt numFmtId="175" formatCode="&quot;VND&quot;#,##0_);[Red]\(&quot;VND&quot;#,##0\)"/>
    <numFmt numFmtId="176" formatCode="&quot;VND&quot;#,##0.00_);\(&quot;VND&quot;#,##0.00\)"/>
    <numFmt numFmtId="177" formatCode="&quot;VND&quot;#,##0.00_);[Red]\(&quot;VND&quot;#,##0.00\)"/>
    <numFmt numFmtId="178" formatCode="_(&quot;VND&quot;* #,##0_);_(&quot;VND&quot;* \(#,##0\);_(&quot;VND&quot;* &quot;-&quot;_);_(@_)"/>
    <numFmt numFmtId="179" formatCode="_(&quot;VND&quot;* #,##0.00_);_(&quot;VND&quot;* \(#,##0.00\);_(&quot;VND&quot;* &quot;-&quot;&quot;?&quot;&quot;?&quot;_);_(@_)"/>
    <numFmt numFmtId="180" formatCode="_(* #,##0.00_);_(* \(#,##0.00\);_(* &quot;-&quot;&quot;?&quot;&quot;?&quot;_);_(@_)"/>
    <numFmt numFmtId="181" formatCode="_(&quot;$&quot;* #,##0.00_);_(&quot;$&quot;* \(#,##0.00\);_(&quot;$&quot;* &quot;-&quot;&quot;?&quot;&quot;?&quot;_);_(@_)"/>
    <numFmt numFmtId="182" formatCode="#,##0\ &quot;đồng&quot;;\-#,##0\ &quot;đồng&quot;"/>
    <numFmt numFmtId="183" formatCode="#,##0\ &quot;đồng&quot;;[Red]\-#,##0\ &quot;đồng&quot;"/>
    <numFmt numFmtId="184" formatCode="#,##0.00\ &quot;đồng&quot;;\-#,##0.00\ &quot;đồng&quot;"/>
    <numFmt numFmtId="185" formatCode="#,##0.00\ &quot;đồng&quot;;[Red]\-#,##0.00\ &quot;đồng&quot;"/>
    <numFmt numFmtId="186" formatCode="_-* #,##0\ &quot;đồng&quot;_-;\-* #,##0\ &quot;đồng&quot;_-;_-* &quot;-&quot;\ &quot;đồng&quot;_-;_-@_-"/>
    <numFmt numFmtId="187" formatCode="_-* #,##0\ _đ_ồ_n_g_-;\-* #,##0\ _đ_ồ_n_g_-;_-* &quot;-&quot;\ _đ_ồ_n_g_-;_-@_-"/>
    <numFmt numFmtId="188" formatCode="_-* #,##0.00\ &quot;đồng&quot;_-;\-* #,##0.00\ &quot;đồng&quot;_-;_-* &quot;-&quot;&quot;?&quot;&quot;?&quot;\ &quot;đồng&quot;_-;_-@_-"/>
    <numFmt numFmtId="189" formatCode="_-* #,##0.00\ _đ_ồ_n_g_-;\-* #,##0.00\ _đ_ồ_n_g_-;_-* &quot;-&quot;&quot;?&quot;&quot;?&quot;\ _đ_ồ_n_g_-;_-@_-"/>
    <numFmt numFmtId="190" formatCode="#,##0\ &quot;₫&quot;;\-#,##0\ &quot;₫&quot;"/>
    <numFmt numFmtId="191" formatCode="#,##0\ &quot;₫&quot;;[Red]\-#,##0\ &quot;₫&quot;"/>
    <numFmt numFmtId="192" formatCode="#,##0.00\ &quot;₫&quot;;\-#,##0.00\ &quot;₫&quot;"/>
    <numFmt numFmtId="193" formatCode="#,##0.00\ &quot;₫&quot;;[Red]\-#,##0.00\ &quot;₫&quot;"/>
    <numFmt numFmtId="194" formatCode="_-* #,##0\ &quot;₫&quot;_-;\-* #,##0\ &quot;₫&quot;_-;_-* &quot;-&quot;\ &quot;₫&quot;_-;_-@_-"/>
    <numFmt numFmtId="195" formatCode="_-* #,##0\ _₫_-;\-* #,##0\ _₫_-;_-* &quot;-&quot;\ _₫_-;_-@_-"/>
    <numFmt numFmtId="196" formatCode="_-* #,##0.00\ &quot;₫&quot;_-;\-* #,##0.00\ &quot;₫&quot;_-;_-* &quot;-&quot;&quot;?&quot;&quot;?&quot;\ &quot;₫&quot;_-;_-@_-"/>
    <numFmt numFmtId="197" formatCode="_-* #,##0.00\ _₫_-;\-* #,##0.00\ _₫_-;_-* &quot;-&quot;&quot;?&quot;&quot;?&quot;\ _₫_-;_-@_-"/>
    <numFmt numFmtId="198" formatCode="0.0"/>
    <numFmt numFmtId="199" formatCode="0.0;[Red]0.0"/>
    <numFmt numFmtId="200" formatCode="[$-409]dddd\,\ mmmm\ dd\,\ yyyy"/>
    <numFmt numFmtId="201" formatCode="m/d/yy;@"/>
    <numFmt numFmtId="202" formatCode="[$-409]h:mm:ss\ AM/PM"/>
    <numFmt numFmtId="203" formatCode="mmm\-yyyy"/>
    <numFmt numFmtId="204" formatCode="0.000"/>
    <numFmt numFmtId="205" formatCode="[$-409]dddd\,\ mmmm\ d\,\ yyyy"/>
  </numFmts>
  <fonts count="101">
    <font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4"/>
      <name val="Times New Roman"/>
      <family val="1"/>
    </font>
    <font>
      <b/>
      <sz val="16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20"/>
      <color indexed="48"/>
      <name val="Times New Roman"/>
      <family val="1"/>
    </font>
    <font>
      <b/>
      <u val="single"/>
      <sz val="12"/>
      <name val="Times New Roman"/>
      <family val="1"/>
    </font>
    <font>
      <b/>
      <i/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0"/>
      <name val="Times New Roman"/>
      <family val="1"/>
    </font>
    <font>
      <b/>
      <sz val="24"/>
      <name val="Times New Roman"/>
      <family val="1"/>
    </font>
    <font>
      <b/>
      <sz val="14"/>
      <color indexed="12"/>
      <name val="Times New Roman"/>
      <family val="1"/>
    </font>
    <font>
      <i/>
      <u val="single"/>
      <sz val="11"/>
      <color indexed="10"/>
      <name val="Times New Roman"/>
      <family val="1"/>
    </font>
    <font>
      <b/>
      <i/>
      <sz val="14"/>
      <color indexed="12"/>
      <name val="Times New Roman"/>
      <family val="1"/>
    </font>
    <font>
      <i/>
      <u val="single"/>
      <sz val="12"/>
      <name val="Times New Roman"/>
      <family val="1"/>
    </font>
    <font>
      <b/>
      <i/>
      <u val="single"/>
      <sz val="12"/>
      <color indexed="10"/>
      <name val="Times New Roman"/>
      <family val="1"/>
    </font>
    <font>
      <b/>
      <i/>
      <u val="single"/>
      <sz val="16"/>
      <color indexed="10"/>
      <name val="Times New Roman"/>
      <family val="1"/>
    </font>
    <font>
      <i/>
      <u val="single"/>
      <sz val="14"/>
      <name val="Times New Roman"/>
      <family val="1"/>
    </font>
    <font>
      <i/>
      <u val="single"/>
      <sz val="14"/>
      <color indexed="10"/>
      <name val="Times New Roman"/>
      <family val="1"/>
    </font>
    <font>
      <b/>
      <sz val="14"/>
      <color indexed="16"/>
      <name val="Times New Roman"/>
      <family val="1"/>
    </font>
    <font>
      <b/>
      <sz val="14"/>
      <color indexed="61"/>
      <name val="Times New Roman"/>
      <family val="1"/>
    </font>
    <font>
      <sz val="12"/>
      <color indexed="61"/>
      <name val="Times New Roman"/>
      <family val="1"/>
    </font>
    <font>
      <sz val="16"/>
      <color indexed="12"/>
      <name val="Times New Roman"/>
      <family val="1"/>
    </font>
    <font>
      <sz val="16"/>
      <name val="Times New Roman"/>
      <family val="1"/>
    </font>
    <font>
      <b/>
      <sz val="16"/>
      <color indexed="12"/>
      <name val="Times New Roman"/>
      <family val="1"/>
    </font>
    <font>
      <b/>
      <i/>
      <sz val="12"/>
      <name val="Times New Roman"/>
      <family val="1"/>
    </font>
    <font>
      <b/>
      <i/>
      <sz val="18"/>
      <color indexed="12"/>
      <name val="Times New Roman"/>
      <family val="1"/>
    </font>
    <font>
      <b/>
      <sz val="28"/>
      <color indexed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10"/>
      <name val="Times New Roman"/>
      <family val="1"/>
    </font>
    <font>
      <b/>
      <sz val="18"/>
      <color indexed="10"/>
      <name val="Times New Roman"/>
      <family val="1"/>
    </font>
    <font>
      <b/>
      <sz val="26"/>
      <name val="Times New Roman"/>
      <family val="1"/>
    </font>
    <font>
      <b/>
      <sz val="16"/>
      <color indexed="16"/>
      <name val="Times New Roman"/>
      <family val="1"/>
    </font>
    <font>
      <sz val="13"/>
      <name val="Times New Roman"/>
      <family val="1"/>
    </font>
    <font>
      <sz val="12"/>
      <name val="Arial"/>
      <family val="2"/>
    </font>
    <font>
      <sz val="10"/>
      <color indexed="12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30"/>
      <name val="Times New Roman"/>
      <family val="1"/>
    </font>
    <font>
      <b/>
      <sz val="16"/>
      <color indexed="62"/>
      <name val="Times New Roman"/>
      <family val="1"/>
    </font>
    <font>
      <b/>
      <sz val="11"/>
      <color indexed="8"/>
      <name val="Times New Roman"/>
      <family val="1"/>
    </font>
    <font>
      <sz val="10.5"/>
      <color indexed="8"/>
      <name val="Times New Roman"/>
      <family val="1"/>
    </font>
    <font>
      <sz val="13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Segoe UI"/>
      <family val="2"/>
    </font>
    <font>
      <b/>
      <sz val="26"/>
      <color indexed="12"/>
      <name val="Times New Roman"/>
      <family val="0"/>
    </font>
    <font>
      <b/>
      <sz val="20"/>
      <color indexed="12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70C0"/>
      <name val="Times New Roman"/>
      <family val="1"/>
    </font>
    <font>
      <b/>
      <sz val="16"/>
      <color theme="4" tint="-0.24997000396251678"/>
      <name val="Times New Roman"/>
      <family val="1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b/>
      <sz val="11"/>
      <color theme="1"/>
      <name val="Times New Roman"/>
      <family val="1"/>
    </font>
    <font>
      <sz val="10.5"/>
      <color theme="1"/>
      <name val="Times New Roman"/>
      <family val="1"/>
    </font>
    <font>
      <sz val="13"/>
      <color theme="1"/>
      <name val="Times New Roman"/>
      <family val="1"/>
    </font>
    <font>
      <sz val="10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ashed"/>
      <bottom style="dashed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/>
      <top style="dotted"/>
      <bottom style="dotted"/>
    </border>
    <border>
      <left/>
      <right style="thin"/>
      <top style="dotted"/>
      <bottom/>
    </border>
    <border>
      <left/>
      <right style="thin"/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8" fillId="26" borderId="0" applyNumberFormat="0" applyBorder="0" applyAlignment="0" applyProtection="0"/>
    <xf numFmtId="0" fontId="79" fillId="27" borderId="1" applyNumberFormat="0" applyAlignment="0" applyProtection="0"/>
    <xf numFmtId="0" fontId="80" fillId="28" borderId="2" applyNumberFormat="0" applyAlignment="0" applyProtection="0"/>
    <xf numFmtId="18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5" fillId="0" borderId="5" applyNumberFormat="0" applyFill="0" applyAlignment="0" applyProtection="0"/>
    <xf numFmtId="0" fontId="8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86" fillId="30" borderId="1" applyNumberFormat="0" applyAlignment="0" applyProtection="0"/>
    <xf numFmtId="0" fontId="87" fillId="0" borderId="6" applyNumberFormat="0" applyFill="0" applyAlignment="0" applyProtection="0"/>
    <xf numFmtId="0" fontId="8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89" fillId="27" borderId="8" applyNumberFormat="0" applyAlignment="0" applyProtection="0"/>
    <xf numFmtId="9" fontId="0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9" applyNumberFormat="0" applyFill="0" applyAlignment="0" applyProtection="0"/>
    <xf numFmtId="0" fontId="92" fillId="0" borderId="0" applyNumberFormat="0" applyFill="0" applyBorder="0" applyAlignment="0" applyProtection="0"/>
  </cellStyleXfs>
  <cellXfs count="1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5" fillId="0" borderId="0" xfId="57" applyFont="1" applyBorder="1" applyAlignment="1">
      <alignment horizontal="center"/>
      <protection/>
    </xf>
    <xf numFmtId="0" fontId="19" fillId="0" borderId="0" xfId="57" applyFont="1" applyBorder="1" applyAlignment="1">
      <alignment horizontal="center"/>
      <protection/>
    </xf>
    <xf numFmtId="0" fontId="14" fillId="0" borderId="0" xfId="0" applyFont="1" applyBorder="1" applyAlignment="1">
      <alignment horizontal="right"/>
    </xf>
    <xf numFmtId="14" fontId="20" fillId="0" borderId="0" xfId="0" applyNumberFormat="1" applyFont="1" applyAlignment="1">
      <alignment/>
    </xf>
    <xf numFmtId="0" fontId="21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23" fillId="0" borderId="0" xfId="0" applyFont="1" applyBorder="1" applyAlignment="1">
      <alignment horizontal="right"/>
    </xf>
    <xf numFmtId="14" fontId="17" fillId="0" borderId="0" xfId="0" applyNumberFormat="1" applyFont="1" applyBorder="1" applyAlignment="1">
      <alignment/>
    </xf>
    <xf numFmtId="0" fontId="24" fillId="0" borderId="0" xfId="0" applyFont="1" applyBorder="1" applyAlignment="1">
      <alignment horizontal="center"/>
    </xf>
    <xf numFmtId="14" fontId="21" fillId="0" borderId="0" xfId="0" applyNumberFormat="1" applyFont="1" applyBorder="1" applyAlignment="1" quotePrefix="1">
      <alignment horizontal="center"/>
    </xf>
    <xf numFmtId="14" fontId="21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0" fontId="6" fillId="0" borderId="0" xfId="57" applyFont="1" applyBorder="1" applyAlignment="1">
      <alignment horizontal="center"/>
      <protection/>
    </xf>
    <xf numFmtId="0" fontId="25" fillId="0" borderId="0" xfId="0" applyFont="1" applyBorder="1" applyAlignment="1">
      <alignment horizontal="right"/>
    </xf>
    <xf numFmtId="0" fontId="26" fillId="0" borderId="0" xfId="0" applyFont="1" applyBorder="1" applyAlignment="1">
      <alignment horizontal="right"/>
    </xf>
    <xf numFmtId="0" fontId="27" fillId="0" borderId="0" xfId="0" applyFont="1" applyBorder="1" applyAlignment="1">
      <alignment/>
    </xf>
    <xf numFmtId="1" fontId="16" fillId="0" borderId="10" xfId="0" applyNumberFormat="1" applyFont="1" applyBorder="1" applyAlignment="1" quotePrefix="1">
      <alignment horizontal="center"/>
    </xf>
    <xf numFmtId="14" fontId="27" fillId="0" borderId="0" xfId="0" applyNumberFormat="1" applyFont="1" applyBorder="1" applyAlignment="1">
      <alignment horizontal="center"/>
    </xf>
    <xf numFmtId="14" fontId="12" fillId="0" borderId="0" xfId="0" applyNumberFormat="1" applyFont="1" applyBorder="1" applyAlignment="1">
      <alignment/>
    </xf>
    <xf numFmtId="0" fontId="28" fillId="0" borderId="0" xfId="0" applyFont="1" applyBorder="1" applyAlignment="1">
      <alignment/>
    </xf>
    <xf numFmtId="14" fontId="12" fillId="0" borderId="0" xfId="0" applyNumberFormat="1" applyFont="1" applyBorder="1" applyAlignment="1">
      <alignment/>
    </xf>
    <xf numFmtId="0" fontId="30" fillId="0" borderId="0" xfId="0" applyFont="1" applyBorder="1" applyAlignment="1">
      <alignment/>
    </xf>
    <xf numFmtId="14" fontId="31" fillId="0" borderId="10" xfId="0" applyNumberFormat="1" applyFont="1" applyFill="1" applyBorder="1" applyAlignment="1">
      <alignment horizontal="left"/>
    </xf>
    <xf numFmtId="14" fontId="32" fillId="0" borderId="0" xfId="0" applyNumberFormat="1" applyFont="1" applyBorder="1" applyAlignment="1">
      <alignment/>
    </xf>
    <xf numFmtId="0" fontId="20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0" xfId="0" applyFont="1" applyFill="1" applyAlignment="1">
      <alignment/>
    </xf>
    <xf numFmtId="2" fontId="2" fillId="0" borderId="0" xfId="0" applyNumberFormat="1" applyFont="1" applyAlignment="1">
      <alignment/>
    </xf>
    <xf numFmtId="0" fontId="10" fillId="0" borderId="0" xfId="0" applyFont="1" applyAlignment="1">
      <alignment/>
    </xf>
    <xf numFmtId="2" fontId="12" fillId="0" borderId="0" xfId="0" applyNumberFormat="1" applyFont="1" applyAlignment="1">
      <alignment/>
    </xf>
    <xf numFmtId="14" fontId="11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right"/>
    </xf>
    <xf numFmtId="0" fontId="12" fillId="0" borderId="0" xfId="57" applyFont="1" applyFill="1" applyAlignment="1">
      <alignment horizontal="center"/>
      <protection/>
    </xf>
    <xf numFmtId="0" fontId="12" fillId="0" borderId="0" xfId="57" applyFont="1" applyFill="1">
      <alignment/>
      <protection/>
    </xf>
    <xf numFmtId="0" fontId="34" fillId="0" borderId="0" xfId="0" applyFont="1" applyAlignment="1">
      <alignment/>
    </xf>
    <xf numFmtId="0" fontId="12" fillId="0" borderId="0" xfId="0" applyFont="1" applyFill="1" applyAlignment="1">
      <alignment/>
    </xf>
    <xf numFmtId="14" fontId="22" fillId="0" borderId="0" xfId="0" applyNumberFormat="1" applyFont="1" applyBorder="1" applyAlignment="1" quotePrefix="1">
      <alignment horizontal="center"/>
    </xf>
    <xf numFmtId="14" fontId="22" fillId="0" borderId="0" xfId="0" applyNumberFormat="1" applyFont="1" applyBorder="1" applyAlignment="1">
      <alignment horizontal="center"/>
    </xf>
    <xf numFmtId="0" fontId="12" fillId="0" borderId="0" xfId="0" applyFont="1" applyFill="1" applyBorder="1" applyAlignment="1">
      <alignment/>
    </xf>
    <xf numFmtId="0" fontId="12" fillId="0" borderId="0" xfId="57" applyFont="1" applyFill="1" applyBorder="1" applyAlignment="1">
      <alignment horizontal="center"/>
      <protection/>
    </xf>
    <xf numFmtId="0" fontId="8" fillId="0" borderId="0" xfId="0" applyFont="1" applyFill="1" applyBorder="1" applyAlignment="1">
      <alignment/>
    </xf>
    <xf numFmtId="0" fontId="8" fillId="0" borderId="0" xfId="57" applyFont="1" applyFill="1" applyBorder="1" applyAlignment="1">
      <alignment horizontal="center"/>
      <protection/>
    </xf>
    <xf numFmtId="0" fontId="12" fillId="33" borderId="10" xfId="0" applyFont="1" applyFill="1" applyBorder="1" applyAlignment="1">
      <alignment/>
    </xf>
    <xf numFmtId="14" fontId="12" fillId="33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14" fontId="12" fillId="0" borderId="10" xfId="0" applyNumberFormat="1" applyFont="1" applyFill="1" applyBorder="1" applyAlignment="1" quotePrefix="1">
      <alignment/>
    </xf>
    <xf numFmtId="0" fontId="20" fillId="34" borderId="0" xfId="0" applyFont="1" applyFill="1" applyBorder="1" applyAlignment="1">
      <alignment/>
    </xf>
    <xf numFmtId="0" fontId="20" fillId="34" borderId="0" xfId="0" applyFont="1" applyFill="1" applyBorder="1" applyAlignment="1">
      <alignment horizontal="center" vertical="center"/>
    </xf>
    <xf numFmtId="0" fontId="20" fillId="34" borderId="0" xfId="0" applyFont="1" applyFill="1" applyAlignment="1">
      <alignment/>
    </xf>
    <xf numFmtId="0" fontId="20" fillId="0" borderId="0" xfId="0" applyFont="1" applyFill="1" applyAlignment="1">
      <alignment/>
    </xf>
    <xf numFmtId="0" fontId="6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2" fillId="0" borderId="11" xfId="0" applyFont="1" applyBorder="1" applyAlignment="1">
      <alignment/>
    </xf>
    <xf numFmtId="2" fontId="12" fillId="0" borderId="11" xfId="0" applyNumberFormat="1" applyFont="1" applyBorder="1" applyAlignment="1">
      <alignment/>
    </xf>
    <xf numFmtId="0" fontId="12" fillId="0" borderId="12" xfId="0" applyFont="1" applyBorder="1" applyAlignment="1">
      <alignment/>
    </xf>
    <xf numFmtId="0" fontId="16" fillId="0" borderId="0" xfId="0" applyFont="1" applyAlignment="1">
      <alignment horizontal="right"/>
    </xf>
    <xf numFmtId="14" fontId="16" fillId="0" borderId="0" xfId="0" applyNumberFormat="1" applyFont="1" applyBorder="1" applyAlignment="1">
      <alignment horizontal="right"/>
    </xf>
    <xf numFmtId="14" fontId="35" fillId="0" borderId="13" xfId="0" applyNumberFormat="1" applyFont="1" applyBorder="1" applyAlignment="1">
      <alignment/>
    </xf>
    <xf numFmtId="14" fontId="35" fillId="0" borderId="11" xfId="0" applyNumberFormat="1" applyFont="1" applyBorder="1" applyAlignment="1">
      <alignment/>
    </xf>
    <xf numFmtId="14" fontId="12" fillId="0" borderId="11" xfId="0" applyNumberFormat="1" applyFont="1" applyBorder="1" applyAlignment="1">
      <alignment/>
    </xf>
    <xf numFmtId="14" fontId="12" fillId="0" borderId="12" xfId="0" applyNumberFormat="1" applyFont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 vertical="center"/>
    </xf>
    <xf numFmtId="0" fontId="14" fillId="0" borderId="0" xfId="0" applyFont="1" applyAlignment="1">
      <alignment horizontal="right"/>
    </xf>
    <xf numFmtId="0" fontId="18" fillId="0" borderId="1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10" xfId="0" applyFont="1" applyBorder="1" applyAlignment="1">
      <alignment vertical="center" wrapText="1"/>
    </xf>
    <xf numFmtId="198" fontId="0" fillId="0" borderId="10" xfId="0" applyNumberFormat="1" applyBorder="1" applyAlignment="1">
      <alignment/>
    </xf>
    <xf numFmtId="0" fontId="3" fillId="0" borderId="14" xfId="0" applyFont="1" applyBorder="1" applyAlignment="1">
      <alignment horizontal="center"/>
    </xf>
    <xf numFmtId="0" fontId="16" fillId="0" borderId="13" xfId="0" applyFont="1" applyBorder="1" applyAlignment="1">
      <alignment horizontal="left"/>
    </xf>
    <xf numFmtId="0" fontId="12" fillId="35" borderId="0" xfId="0" applyFont="1" applyFill="1" applyBorder="1" applyAlignment="1">
      <alignment/>
    </xf>
    <xf numFmtId="0" fontId="39" fillId="0" borderId="0" xfId="0" applyFont="1" applyBorder="1" applyAlignment="1">
      <alignment/>
    </xf>
    <xf numFmtId="0" fontId="39" fillId="0" borderId="10" xfId="0" applyFont="1" applyBorder="1" applyAlignment="1">
      <alignment/>
    </xf>
    <xf numFmtId="0" fontId="9" fillId="0" borderId="0" xfId="0" applyFont="1" applyAlignment="1">
      <alignment/>
    </xf>
    <xf numFmtId="0" fontId="40" fillId="0" borderId="0" xfId="0" applyFont="1" applyAlignment="1">
      <alignment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14" fontId="33" fillId="0" borderId="0" xfId="0" applyNumberFormat="1" applyFont="1" applyBorder="1" applyAlignment="1" applyProtection="1">
      <alignment/>
      <protection locked="0"/>
    </xf>
    <xf numFmtId="14" fontId="42" fillId="0" borderId="0" xfId="0" applyNumberFormat="1" applyFont="1" applyAlignment="1">
      <alignment/>
    </xf>
    <xf numFmtId="198" fontId="44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9" fontId="2" fillId="0" borderId="10" xfId="60" applyFont="1" applyBorder="1" applyAlignment="1">
      <alignment horizontal="center" vertical="center" wrapText="1"/>
    </xf>
    <xf numFmtId="0" fontId="93" fillId="0" borderId="0" xfId="0" applyFont="1" applyBorder="1" applyAlignment="1">
      <alignment/>
    </xf>
    <xf numFmtId="198" fontId="94" fillId="0" borderId="10" xfId="0" applyNumberFormat="1" applyFont="1" applyBorder="1" applyAlignment="1">
      <alignment horizontal="left"/>
    </xf>
    <xf numFmtId="2" fontId="0" fillId="0" borderId="0" xfId="0" applyNumberFormat="1" applyAlignment="1">
      <alignment/>
    </xf>
    <xf numFmtId="2" fontId="45" fillId="36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2" fontId="94" fillId="0" borderId="10" xfId="0" applyNumberFormat="1" applyFont="1" applyBorder="1" applyAlignment="1">
      <alignment horizontal="left"/>
    </xf>
    <xf numFmtId="49" fontId="95" fillId="36" borderId="24" xfId="0" applyNumberFormat="1" applyFont="1" applyFill="1" applyBorder="1" applyAlignment="1" quotePrefix="1">
      <alignment horizontal="center" vertical="center" shrinkToFit="1"/>
    </xf>
    <xf numFmtId="0" fontId="96" fillId="36" borderId="24" xfId="0" applyFont="1" applyFill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3" fillId="0" borderId="0" xfId="0" applyFont="1" applyBorder="1" applyAlignment="1">
      <alignment horizontal="center" vertical="center" shrinkToFit="1"/>
    </xf>
    <xf numFmtId="0" fontId="43" fillId="0" borderId="0" xfId="0" applyNumberFormat="1" applyFont="1" applyBorder="1" applyAlignment="1">
      <alignment horizontal="center" vertical="center" shrinkToFit="1"/>
    </xf>
    <xf numFmtId="0" fontId="95" fillId="36" borderId="0" xfId="0" applyFont="1" applyFill="1" applyBorder="1" applyAlignment="1">
      <alignment horizontal="left" vertical="center" shrinkToFit="1"/>
    </xf>
    <xf numFmtId="0" fontId="97" fillId="36" borderId="0" xfId="0" applyFont="1" applyFill="1" applyBorder="1" applyAlignment="1">
      <alignment horizontal="left" vertical="center" shrinkToFit="1"/>
    </xf>
    <xf numFmtId="49" fontId="95" fillId="36" borderId="0" xfId="0" applyNumberFormat="1" applyFont="1" applyFill="1" applyBorder="1" applyAlignment="1" quotePrefix="1">
      <alignment horizontal="center" vertical="center" shrinkToFit="1"/>
    </xf>
    <xf numFmtId="0" fontId="0" fillId="0" borderId="0" xfId="0" applyFont="1" applyBorder="1" applyAlignment="1">
      <alignment/>
    </xf>
    <xf numFmtId="0" fontId="12" fillId="0" borderId="10" xfId="0" applyFont="1" applyFill="1" applyBorder="1" applyAlignment="1" quotePrefix="1">
      <alignment/>
    </xf>
    <xf numFmtId="49" fontId="0" fillId="37" borderId="10" xfId="0" applyNumberFormat="1" applyFill="1" applyBorder="1" applyAlignment="1">
      <alignment/>
    </xf>
    <xf numFmtId="49" fontId="0" fillId="0" borderId="10" xfId="0" applyNumberFormat="1" applyFill="1" applyBorder="1" applyAlignment="1">
      <alignment/>
    </xf>
    <xf numFmtId="0" fontId="0" fillId="37" borderId="10" xfId="0" applyFill="1" applyBorder="1" applyAlignment="1">
      <alignment/>
    </xf>
    <xf numFmtId="14" fontId="31" fillId="0" borderId="14" xfId="0" applyNumberFormat="1" applyFont="1" applyBorder="1" applyAlignment="1">
      <alignment/>
    </xf>
    <xf numFmtId="14" fontId="31" fillId="0" borderId="25" xfId="0" applyNumberFormat="1" applyFont="1" applyBorder="1" applyAlignment="1">
      <alignment/>
    </xf>
    <xf numFmtId="0" fontId="47" fillId="0" borderId="26" xfId="57" applyFont="1" applyFill="1" applyBorder="1" applyAlignment="1">
      <alignment horizontal="center" vertical="center" shrinkToFit="1"/>
      <protection/>
    </xf>
    <xf numFmtId="0" fontId="12" fillId="0" borderId="27" xfId="0" applyFont="1" applyFill="1" applyBorder="1" applyAlignment="1">
      <alignment vertical="center" shrinkToFit="1"/>
    </xf>
    <xf numFmtId="0" fontId="2" fillId="0" borderId="28" xfId="0" applyFont="1" applyFill="1" applyBorder="1" applyAlignment="1">
      <alignment vertical="center"/>
    </xf>
    <xf numFmtId="0" fontId="12" fillId="0" borderId="24" xfId="0" applyFont="1" applyFill="1" applyBorder="1" applyAlignment="1">
      <alignment horizontal="center" vertical="center" shrinkToFit="1"/>
    </xf>
    <xf numFmtId="0" fontId="43" fillId="0" borderId="24" xfId="0" applyFont="1" applyFill="1" applyBorder="1" applyAlignment="1">
      <alignment horizontal="center" vertical="center" shrinkToFit="1"/>
    </xf>
    <xf numFmtId="0" fontId="46" fillId="0" borderId="24" xfId="0" applyFont="1" applyFill="1" applyBorder="1" applyAlignment="1">
      <alignment horizontal="center" vertical="center" shrinkToFit="1"/>
    </xf>
    <xf numFmtId="0" fontId="43" fillId="0" borderId="24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/>
    </xf>
    <xf numFmtId="49" fontId="0" fillId="0" borderId="0" xfId="0" applyNumberFormat="1" applyFill="1" applyBorder="1" applyAlignment="1">
      <alignment/>
    </xf>
    <xf numFmtId="0" fontId="12" fillId="0" borderId="0" xfId="0" applyFont="1" applyFill="1" applyBorder="1" applyAlignment="1">
      <alignment horizontal="center" vertical="center" shrinkToFit="1"/>
    </xf>
    <xf numFmtId="0" fontId="43" fillId="0" borderId="0" xfId="0" applyFont="1" applyFill="1" applyBorder="1" applyAlignment="1">
      <alignment horizontal="center" vertical="center" shrinkToFit="1"/>
    </xf>
    <xf numFmtId="0" fontId="46" fillId="0" borderId="0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198" fontId="44" fillId="0" borderId="0" xfId="0" applyNumberFormat="1" applyFont="1" applyBorder="1" applyAlignment="1">
      <alignment/>
    </xf>
    <xf numFmtId="2" fontId="45" fillId="36" borderId="0" xfId="0" applyNumberFormat="1" applyFont="1" applyFill="1" applyBorder="1" applyAlignment="1">
      <alignment horizontal="center"/>
    </xf>
    <xf numFmtId="0" fontId="48" fillId="0" borderId="27" xfId="57" applyFont="1" applyFill="1" applyBorder="1" applyAlignment="1">
      <alignment horizontal="center" vertical="center" shrinkToFit="1"/>
      <protection/>
    </xf>
    <xf numFmtId="0" fontId="49" fillId="0" borderId="27" xfId="0" applyFont="1" applyFill="1" applyBorder="1" applyAlignment="1">
      <alignment vertical="center" shrinkToFit="1"/>
    </xf>
    <xf numFmtId="0" fontId="48" fillId="0" borderId="29" xfId="0" applyFont="1" applyFill="1" applyBorder="1" applyAlignment="1">
      <alignment vertical="center"/>
    </xf>
    <xf numFmtId="14" fontId="49" fillId="0" borderId="30" xfId="0" applyNumberFormat="1" applyFont="1" applyFill="1" applyBorder="1" applyAlignment="1" quotePrefix="1">
      <alignment horizontal="center"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9" fillId="0" borderId="30" xfId="0" applyFont="1" applyFill="1" applyBorder="1" applyAlignment="1">
      <alignment horizontal="center" vertical="center" shrinkToFit="1"/>
    </xf>
    <xf numFmtId="0" fontId="98" fillId="0" borderId="30" xfId="57" applyFont="1" applyFill="1" applyBorder="1" applyAlignment="1">
      <alignment horizontal="center" vertical="center" wrapText="1"/>
      <protection/>
    </xf>
    <xf numFmtId="0" fontId="99" fillId="0" borderId="24" xfId="0" applyFont="1" applyFill="1" applyBorder="1" applyAlignment="1">
      <alignment horizontal="center" vertical="center" shrinkToFit="1"/>
    </xf>
    <xf numFmtId="0" fontId="95" fillId="0" borderId="24" xfId="0" applyFont="1" applyFill="1" applyBorder="1" applyAlignment="1">
      <alignment horizontal="center" vertical="center" shrinkToFit="1"/>
    </xf>
    <xf numFmtId="0" fontId="99" fillId="0" borderId="24" xfId="0" applyFont="1" applyBorder="1" applyAlignment="1">
      <alignment horizontal="center" vertical="center" shrinkToFit="1"/>
    </xf>
    <xf numFmtId="0" fontId="98" fillId="0" borderId="0" xfId="57" applyFont="1" applyFill="1" applyBorder="1" applyAlignment="1">
      <alignment horizontal="center" vertical="center" wrapText="1"/>
      <protection/>
    </xf>
    <xf numFmtId="0" fontId="99" fillId="0" borderId="0" xfId="0" applyFont="1" applyFill="1" applyBorder="1" applyAlignment="1">
      <alignment horizontal="center" vertical="center" shrinkToFit="1"/>
    </xf>
    <xf numFmtId="0" fontId="95" fillId="0" borderId="0" xfId="0" applyFont="1" applyFill="1" applyBorder="1" applyAlignment="1">
      <alignment horizontal="center" vertical="center" shrinkToFit="1"/>
    </xf>
    <xf numFmtId="0" fontId="99" fillId="0" borderId="0" xfId="0" applyFont="1" applyBorder="1" applyAlignment="1">
      <alignment horizontal="center" vertical="center" shrinkToFit="1"/>
    </xf>
    <xf numFmtId="0" fontId="100" fillId="0" borderId="0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9" fillId="0" borderId="0" xfId="0" applyFont="1" applyBorder="1" applyAlignment="1">
      <alignment horizontal="right"/>
    </xf>
    <xf numFmtId="0" fontId="29" fillId="0" borderId="21" xfId="0" applyFont="1" applyBorder="1" applyAlignment="1">
      <alignment horizontal="right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4" fontId="22" fillId="0" borderId="14" xfId="0" applyNumberFormat="1" applyFont="1" applyBorder="1" applyAlignment="1" quotePrefix="1">
      <alignment horizontal="center"/>
    </xf>
    <xf numFmtId="14" fontId="22" fillId="0" borderId="25" xfId="0" applyNumberFormat="1" applyFont="1" applyBorder="1" applyAlignment="1" quotePrefix="1">
      <alignment horizontal="center"/>
    </xf>
    <xf numFmtId="0" fontId="36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6" fillId="0" borderId="14" xfId="0" applyFont="1" applyBorder="1" applyAlignment="1">
      <alignment horizontal="left"/>
    </xf>
    <xf numFmtId="0" fontId="16" fillId="0" borderId="31" xfId="0" applyFont="1" applyBorder="1" applyAlignment="1">
      <alignment horizontal="left"/>
    </xf>
    <xf numFmtId="0" fontId="16" fillId="0" borderId="25" xfId="0" applyFont="1" applyBorder="1" applyAlignment="1">
      <alignment horizontal="left"/>
    </xf>
    <xf numFmtId="14" fontId="17" fillId="0" borderId="0" xfId="0" applyNumberFormat="1" applyFont="1" applyBorder="1" applyAlignment="1" quotePrefix="1">
      <alignment horizontal="left"/>
    </xf>
    <xf numFmtId="0" fontId="7" fillId="0" borderId="0" xfId="0" applyFont="1" applyBorder="1" applyAlignment="1">
      <alignment horizontal="right"/>
    </xf>
    <xf numFmtId="0" fontId="7" fillId="0" borderId="21" xfId="0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14" fillId="0" borderId="0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9" fontId="2" fillId="0" borderId="14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9" fontId="2" fillId="0" borderId="14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5">
    <dxf>
      <font>
        <color indexed="10"/>
      </font>
      <fill>
        <patternFill>
          <bgColor indexed="34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10"/>
      </font>
      <fill>
        <patternFill>
          <bgColor indexed="34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10"/>
      </font>
      <fill>
        <patternFill>
          <bgColor indexed="34"/>
        </patternFill>
      </fill>
    </dxf>
    <dxf>
      <font>
        <color indexed="10"/>
      </font>
      <fill>
        <patternFill>
          <bgColor indexed="34"/>
        </patternFill>
      </fill>
    </dxf>
    <dxf>
      <font>
        <color indexed="10"/>
      </font>
      <fill>
        <patternFill>
          <bgColor indexed="34"/>
        </patternFill>
      </fill>
    </dxf>
    <dxf>
      <font>
        <color indexed="10"/>
      </font>
      <fill>
        <patternFill>
          <bgColor indexed="34"/>
        </patternFill>
      </fill>
    </dxf>
    <dxf>
      <font>
        <color indexed="10"/>
      </font>
      <fill>
        <patternFill>
          <bgColor indexed="3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10"/>
      </font>
      <fill>
        <patternFill>
          <bgColor indexed="34"/>
        </patternFill>
      </fill>
    </dxf>
    <dxf>
      <font>
        <color indexed="10"/>
      </font>
      <fill>
        <patternFill>
          <bgColor indexed="3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876300</xdr:colOff>
      <xdr:row>18</xdr:row>
      <xdr:rowOff>38100</xdr:rowOff>
    </xdr:from>
    <xdr:to>
      <xdr:col>12</xdr:col>
      <xdr:colOff>590550</xdr:colOff>
      <xdr:row>43</xdr:row>
      <xdr:rowOff>142875</xdr:rowOff>
    </xdr:to>
    <xdr:sp>
      <xdr:nvSpPr>
        <xdr:cNvPr id="1" name="AutoShape 6"/>
        <xdr:cNvSpPr>
          <a:spLocks/>
        </xdr:cNvSpPr>
      </xdr:nvSpPr>
      <xdr:spPr>
        <a:xfrm>
          <a:off x="2247900" y="4371975"/>
          <a:ext cx="8858250" cy="6819900"/>
        </a:xfrm>
        <a:prstGeom prst="bevel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85725</xdr:colOff>
      <xdr:row>19</xdr:row>
      <xdr:rowOff>76200</xdr:rowOff>
    </xdr:from>
    <xdr:to>
      <xdr:col>11</xdr:col>
      <xdr:colOff>171450</xdr:colOff>
      <xdr:row>21</xdr:row>
      <xdr:rowOff>142875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3886200" y="4610100"/>
          <a:ext cx="6286500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54864" tIns="45720" rIns="54864" bIns="0"/>
        <a:p>
          <a:pPr algn="ctr">
            <a:defRPr/>
          </a:pPr>
          <a:r>
            <a:rPr lang="en-US" cap="none" sz="2600" b="1" i="0" u="none" baseline="0">
              <a:solidFill>
                <a:srgbClr val="0000FF"/>
              </a:solidFill>
            </a:rPr>
            <a:t>THÔNG TIN SINH VIÊN</a:t>
          </a:r>
        </a:p>
      </xdr:txBody>
    </xdr:sp>
    <xdr:clientData/>
  </xdr:twoCellAnchor>
  <xdr:twoCellAnchor>
    <xdr:from>
      <xdr:col>2</xdr:col>
      <xdr:colOff>66675</xdr:colOff>
      <xdr:row>14</xdr:row>
      <xdr:rowOff>219075</xdr:rowOff>
    </xdr:from>
    <xdr:to>
      <xdr:col>4</xdr:col>
      <xdr:colOff>219075</xdr:colOff>
      <xdr:row>16</xdr:row>
      <xdr:rowOff>38100</xdr:rowOff>
    </xdr:to>
    <xdr:sp>
      <xdr:nvSpPr>
        <xdr:cNvPr id="3" name="Text Box 8"/>
        <xdr:cNvSpPr txBox="1">
          <a:spLocks noChangeArrowheads="1"/>
        </xdr:cNvSpPr>
      </xdr:nvSpPr>
      <xdr:spPr>
        <a:xfrm>
          <a:off x="1438275" y="3676650"/>
          <a:ext cx="340995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</a:rPr>
            <a:t>Chọn mã sinh viên cần xem điểm </a:t>
          </a:r>
        </a:p>
      </xdr:txBody>
    </xdr:sp>
    <xdr:clientData/>
  </xdr:twoCellAnchor>
  <xdr:twoCellAnchor>
    <xdr:from>
      <xdr:col>2</xdr:col>
      <xdr:colOff>85725</xdr:colOff>
      <xdr:row>14</xdr:row>
      <xdr:rowOff>66675</xdr:rowOff>
    </xdr:from>
    <xdr:to>
      <xdr:col>4</xdr:col>
      <xdr:colOff>523875</xdr:colOff>
      <xdr:row>17</xdr:row>
      <xdr:rowOff>9525</xdr:rowOff>
    </xdr:to>
    <xdr:sp>
      <xdr:nvSpPr>
        <xdr:cNvPr id="4" name="AutoShape 9"/>
        <xdr:cNvSpPr>
          <a:spLocks/>
        </xdr:cNvSpPr>
      </xdr:nvSpPr>
      <xdr:spPr>
        <a:xfrm>
          <a:off x="1457325" y="3524250"/>
          <a:ext cx="3695700" cy="619125"/>
        </a:xfrm>
        <a:prstGeom prst="rightArrow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1190625</xdr:colOff>
      <xdr:row>40</xdr:row>
      <xdr:rowOff>152400</xdr:rowOff>
    </xdr:from>
    <xdr:to>
      <xdr:col>12</xdr:col>
      <xdr:colOff>476250</xdr:colOff>
      <xdr:row>42</xdr:row>
      <xdr:rowOff>123825</xdr:rowOff>
    </xdr:to>
    <xdr:sp>
      <xdr:nvSpPr>
        <xdr:cNvPr id="5" name="Text Box 10"/>
        <xdr:cNvSpPr txBox="1">
          <a:spLocks noChangeArrowheads="1"/>
        </xdr:cNvSpPr>
      </xdr:nvSpPr>
      <xdr:spPr>
        <a:xfrm>
          <a:off x="2562225" y="10601325"/>
          <a:ext cx="84296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1" i="0" u="none" baseline="0">
              <a:solidFill>
                <a:srgbClr val="0000FF"/>
              </a:solidFill>
            </a:rPr>
            <a:t>TRƯỜNG TRUNG CẤP CHUYÊN NGHIỆP BÀ RỊA</a:t>
          </a:r>
        </a:p>
      </xdr:txBody>
    </xdr:sp>
    <xdr:clientData/>
  </xdr:twoCellAnchor>
  <xdr:twoCellAnchor>
    <xdr:from>
      <xdr:col>2</xdr:col>
      <xdr:colOff>95250</xdr:colOff>
      <xdr:row>11</xdr:row>
      <xdr:rowOff>57150</xdr:rowOff>
    </xdr:from>
    <xdr:to>
      <xdr:col>4</xdr:col>
      <xdr:colOff>533400</xdr:colOff>
      <xdr:row>13</xdr:row>
      <xdr:rowOff>190500</xdr:rowOff>
    </xdr:to>
    <xdr:sp>
      <xdr:nvSpPr>
        <xdr:cNvPr id="6" name="AutoShape 11"/>
        <xdr:cNvSpPr>
          <a:spLocks/>
        </xdr:cNvSpPr>
      </xdr:nvSpPr>
      <xdr:spPr>
        <a:xfrm>
          <a:off x="1466850" y="2657475"/>
          <a:ext cx="3695700" cy="752475"/>
        </a:xfrm>
        <a:prstGeom prst="rightArrow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11</xdr:row>
      <xdr:rowOff>200025</xdr:rowOff>
    </xdr:from>
    <xdr:to>
      <xdr:col>4</xdr:col>
      <xdr:colOff>238125</xdr:colOff>
      <xdr:row>13</xdr:row>
      <xdr:rowOff>19050</xdr:rowOff>
    </xdr:to>
    <xdr:sp>
      <xdr:nvSpPr>
        <xdr:cNvPr id="7" name="Text Box 12"/>
        <xdr:cNvSpPr txBox="1">
          <a:spLocks noChangeArrowheads="1"/>
        </xdr:cNvSpPr>
      </xdr:nvSpPr>
      <xdr:spPr>
        <a:xfrm>
          <a:off x="1466850" y="2800350"/>
          <a:ext cx="34004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</a:rPr>
            <a:t>Chọn học phần cần xem điểm </a:t>
          </a:r>
        </a:p>
      </xdr:txBody>
    </xdr:sp>
    <xdr:clientData/>
  </xdr:twoCellAnchor>
  <xdr:twoCellAnchor>
    <xdr:from>
      <xdr:col>9</xdr:col>
      <xdr:colOff>161925</xdr:colOff>
      <xdr:row>2</xdr:row>
      <xdr:rowOff>28575</xdr:rowOff>
    </xdr:from>
    <xdr:to>
      <xdr:col>9</xdr:col>
      <xdr:colOff>457200</xdr:colOff>
      <xdr:row>3</xdr:row>
      <xdr:rowOff>123825</xdr:rowOff>
    </xdr:to>
    <xdr:pic>
      <xdr:nvPicPr>
        <xdr:cNvPr id="8" name="Picture 13" descr="logo truo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504825"/>
          <a:ext cx="2952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6"/>
  <sheetViews>
    <sheetView showGridLines="0" tabSelected="1" zoomScale="70" zoomScaleNormal="70" zoomScalePageLayoutView="0" workbookViewId="0" topLeftCell="A1">
      <selection activeCell="F13" sqref="F13"/>
    </sheetView>
  </sheetViews>
  <sheetFormatPr defaultColWidth="10.00390625" defaultRowHeight="12.75"/>
  <cols>
    <col min="1" max="1" width="5.57421875" style="6" customWidth="1"/>
    <col min="2" max="2" width="15.00390625" style="6" customWidth="1"/>
    <col min="3" max="3" width="36.421875" style="6" customWidth="1"/>
    <col min="4" max="4" width="12.421875" style="6" customWidth="1"/>
    <col min="5" max="5" width="18.421875" style="39" customWidth="1"/>
    <col min="6" max="6" width="17.00390625" style="41" customWidth="1"/>
    <col min="7" max="7" width="13.8515625" style="6" customWidth="1"/>
    <col min="8" max="8" width="9.28125" style="40" customWidth="1"/>
    <col min="9" max="9" width="5.7109375" style="40" customWidth="1"/>
    <col min="10" max="10" width="9.00390625" style="40" customWidth="1"/>
    <col min="11" max="11" width="7.28125" style="38" customWidth="1"/>
    <col min="12" max="12" width="7.7109375" style="6" customWidth="1"/>
    <col min="13" max="13" width="12.421875" style="6" customWidth="1"/>
    <col min="14" max="14" width="16.8515625" style="37" customWidth="1"/>
    <col min="15" max="15" width="20.8515625" style="37" customWidth="1"/>
    <col min="16" max="16" width="13.28125" style="37" customWidth="1"/>
    <col min="17" max="16384" width="10.00390625" style="37" customWidth="1"/>
  </cols>
  <sheetData>
    <row r="1" spans="1:4" ht="18.75">
      <c r="A1" s="194" t="s">
        <v>0</v>
      </c>
      <c r="B1" s="194"/>
      <c r="C1" s="194"/>
      <c r="D1" s="194"/>
    </row>
    <row r="2" spans="1:13" ht="18.75">
      <c r="A2" s="194" t="s">
        <v>1</v>
      </c>
      <c r="B2" s="194"/>
      <c r="C2" s="194"/>
      <c r="D2" s="194"/>
      <c r="G2" s="195" t="s">
        <v>51</v>
      </c>
      <c r="H2" s="195"/>
      <c r="I2" s="195"/>
      <c r="J2" s="195"/>
      <c r="K2" s="195"/>
      <c r="L2" s="195"/>
      <c r="M2" s="195"/>
    </row>
    <row r="3" ht="12.75"/>
    <row r="4" ht="12.75"/>
    <row r="5" spans="1:13" ht="33">
      <c r="A5" s="193" t="s">
        <v>66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</row>
    <row r="6" spans="1:13" ht="18.75">
      <c r="A6" s="1"/>
      <c r="B6" s="1"/>
      <c r="C6" s="1"/>
      <c r="D6" s="5" t="s">
        <v>49</v>
      </c>
      <c r="F6" s="1"/>
      <c r="G6" s="1"/>
      <c r="H6" s="1"/>
      <c r="I6" s="1"/>
      <c r="J6" s="1"/>
      <c r="K6" s="1"/>
      <c r="L6" s="1"/>
      <c r="M6" s="1"/>
    </row>
    <row r="7" spans="1:13" ht="18.75">
      <c r="A7" s="1"/>
      <c r="B7" s="1"/>
      <c r="C7" s="1"/>
      <c r="D7" s="5" t="s">
        <v>14</v>
      </c>
      <c r="F7" s="1"/>
      <c r="G7" s="1"/>
      <c r="H7" s="1"/>
      <c r="I7" s="1"/>
      <c r="J7" s="1"/>
      <c r="K7" s="1"/>
      <c r="L7" s="1"/>
      <c r="M7" s="1"/>
    </row>
    <row r="8" spans="1:15" ht="17.2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44"/>
      <c r="O8" s="43"/>
    </row>
    <row r="9" spans="2:13" ht="19.5">
      <c r="B9" s="45"/>
      <c r="C9" s="74" t="s">
        <v>32</v>
      </c>
      <c r="D9" s="179" t="str">
        <f>VLOOKUP($F$13,$C$49:$E$56,1,0)</f>
        <v>Toiec 3</v>
      </c>
      <c r="E9" s="179"/>
      <c r="G9" s="74" t="s">
        <v>15</v>
      </c>
      <c r="H9" s="180" t="str">
        <f>VLOOKUP($F$13,$C$49:$E$56,2,0)</f>
        <v>Cô Nga</v>
      </c>
      <c r="I9" s="181"/>
      <c r="J9" s="181"/>
      <c r="K9" s="181"/>
      <c r="L9" s="181"/>
      <c r="M9" s="182"/>
    </row>
    <row r="10" spans="1:14" ht="15.75">
      <c r="A10" s="37"/>
      <c r="B10" s="8"/>
      <c r="C10" s="74" t="s">
        <v>16</v>
      </c>
      <c r="D10" s="183" t="str">
        <f>VLOOKUP($F$13,$C$49:$E$56,3,0)</f>
        <v>-</v>
      </c>
      <c r="E10" s="183"/>
      <c r="G10" s="74" t="s">
        <v>17</v>
      </c>
      <c r="H10" s="75" t="str">
        <f>VLOOKUP($F$13,$C$48:$F$56,4,0)</f>
        <v>-</v>
      </c>
      <c r="I10" s="76"/>
      <c r="J10" s="76"/>
      <c r="K10" s="77" t="s">
        <v>18</v>
      </c>
      <c r="L10" s="76"/>
      <c r="M10" s="76"/>
      <c r="N10" s="46"/>
    </row>
    <row r="11" spans="1:15" ht="18.75" customHeight="1">
      <c r="A11" s="9"/>
      <c r="B11" s="10"/>
      <c r="C11" s="10"/>
      <c r="D11" s="186" t="s">
        <v>19</v>
      </c>
      <c r="E11" s="186"/>
      <c r="F11" s="12">
        <f ca="1">TODAY()</f>
        <v>44064</v>
      </c>
      <c r="G11" s="13"/>
      <c r="H11" s="187" t="s">
        <v>20</v>
      </c>
      <c r="I11" s="187"/>
      <c r="J11" s="187"/>
      <c r="K11" s="188"/>
      <c r="L11" s="176" t="str">
        <f>VLOOKUP($F$13,$C$48:$G$56,5,0)</f>
        <v>-</v>
      </c>
      <c r="M11" s="177"/>
      <c r="O11" s="43"/>
    </row>
    <row r="12" spans="1:15" ht="18.75" customHeight="1">
      <c r="A12" s="9"/>
      <c r="B12" s="10"/>
      <c r="C12" s="10"/>
      <c r="D12" s="11"/>
      <c r="E12" s="11"/>
      <c r="F12" s="12"/>
      <c r="G12" s="13"/>
      <c r="H12" s="14"/>
      <c r="I12" s="14"/>
      <c r="J12" s="14"/>
      <c r="K12" s="14"/>
      <c r="L12" s="47"/>
      <c r="M12" s="48"/>
      <c r="O12" s="43"/>
    </row>
    <row r="13" spans="1:15" ht="30">
      <c r="A13" s="9"/>
      <c r="B13" s="10"/>
      <c r="C13" s="10"/>
      <c r="D13" s="11"/>
      <c r="E13" s="11"/>
      <c r="F13" s="102" t="s">
        <v>114</v>
      </c>
      <c r="G13" s="13"/>
      <c r="H13" s="14"/>
      <c r="I13" s="14"/>
      <c r="J13" s="14"/>
      <c r="K13" s="14"/>
      <c r="L13" s="47"/>
      <c r="M13" s="48"/>
      <c r="O13" s="43"/>
    </row>
    <row r="14" spans="1:15" ht="18.75" customHeight="1">
      <c r="A14" s="9"/>
      <c r="B14" s="10"/>
      <c r="C14" s="10"/>
      <c r="D14" s="11"/>
      <c r="E14" s="11"/>
      <c r="F14" s="12"/>
      <c r="G14" s="13"/>
      <c r="H14" s="14"/>
      <c r="I14" s="14"/>
      <c r="J14" s="14"/>
      <c r="K14" s="14"/>
      <c r="L14" s="47"/>
      <c r="M14" s="48"/>
      <c r="O14" s="43"/>
    </row>
    <row r="15" spans="1:15" s="49" customFormat="1" ht="18.75" customHeight="1">
      <c r="A15" s="9"/>
      <c r="B15" s="10"/>
      <c r="C15" s="10"/>
      <c r="D15" s="15"/>
      <c r="E15" s="15"/>
      <c r="F15" s="16"/>
      <c r="G15" s="13"/>
      <c r="H15" s="17"/>
      <c r="I15" s="17"/>
      <c r="J15" s="17"/>
      <c r="K15" s="17"/>
      <c r="L15" s="18"/>
      <c r="M15" s="19"/>
      <c r="O15" s="50"/>
    </row>
    <row r="16" spans="1:15" s="51" customFormat="1" ht="18.75" customHeight="1">
      <c r="A16" s="21"/>
      <c r="B16" s="21"/>
      <c r="C16" s="21"/>
      <c r="D16" s="22"/>
      <c r="E16" s="23"/>
      <c r="F16" s="101" t="s">
        <v>67</v>
      </c>
      <c r="G16" s="24"/>
      <c r="H16" s="184" t="s">
        <v>21</v>
      </c>
      <c r="I16" s="184"/>
      <c r="J16" s="184"/>
      <c r="K16" s="185"/>
      <c r="L16" s="25">
        <f>COUNTA(A70:A86)</f>
        <v>15</v>
      </c>
      <c r="M16" s="26"/>
      <c r="O16" s="52"/>
    </row>
    <row r="17" spans="1:13" ht="15.75">
      <c r="A17" s="20"/>
      <c r="B17" s="20"/>
      <c r="C17" s="20"/>
      <c r="D17" s="20"/>
      <c r="E17" s="20"/>
      <c r="F17" s="27"/>
      <c r="G17" s="20"/>
      <c r="H17" s="20"/>
      <c r="I17" s="20"/>
      <c r="J17" s="20"/>
      <c r="K17" s="20"/>
      <c r="L17" s="20"/>
      <c r="M17" s="20"/>
    </row>
    <row r="18" spans="1:13" ht="15.75">
      <c r="A18" s="20"/>
      <c r="B18" s="20"/>
      <c r="C18" s="20"/>
      <c r="D18" s="20"/>
      <c r="E18" s="20"/>
      <c r="F18" s="27"/>
      <c r="G18" s="20"/>
      <c r="H18" s="20"/>
      <c r="I18" s="20"/>
      <c r="J18" s="20"/>
      <c r="K18" s="20"/>
      <c r="L18" s="20"/>
      <c r="M18" s="20"/>
    </row>
    <row r="19" spans="1:13" ht="15.75">
      <c r="A19" s="20"/>
      <c r="B19" s="20"/>
      <c r="C19" s="20"/>
      <c r="D19" s="20"/>
      <c r="E19" s="20"/>
      <c r="F19" s="27"/>
      <c r="G19" s="20"/>
      <c r="H19" s="20"/>
      <c r="I19" s="20"/>
      <c r="J19" s="20"/>
      <c r="K19" s="20"/>
      <c r="L19" s="20"/>
      <c r="M19" s="20"/>
    </row>
    <row r="20" spans="1:13" ht="18.75">
      <c r="A20" s="20"/>
      <c r="B20" s="20"/>
      <c r="C20" s="20"/>
      <c r="D20" s="20"/>
      <c r="E20" s="20"/>
      <c r="F20" s="28"/>
      <c r="G20" s="20"/>
      <c r="H20" s="20"/>
      <c r="I20" s="20"/>
      <c r="J20" s="20"/>
      <c r="K20" s="20"/>
      <c r="L20" s="20"/>
      <c r="M20" s="20"/>
    </row>
    <row r="21" spans="1:13" ht="15.75">
      <c r="A21" s="20"/>
      <c r="B21" s="20"/>
      <c r="C21" s="20"/>
      <c r="D21" s="20"/>
      <c r="E21" s="20"/>
      <c r="F21" s="27"/>
      <c r="G21" s="20"/>
      <c r="H21" s="20"/>
      <c r="I21" s="20"/>
      <c r="J21" s="20"/>
      <c r="K21" s="20"/>
      <c r="L21" s="20"/>
      <c r="M21" s="20"/>
    </row>
    <row r="22" spans="1:13" ht="18.75">
      <c r="A22" s="20"/>
      <c r="B22" s="20"/>
      <c r="C22" s="20"/>
      <c r="E22" s="6"/>
      <c r="F22" s="6"/>
      <c r="G22" s="28"/>
      <c r="H22" s="20"/>
      <c r="I22" s="20"/>
      <c r="J22" s="20"/>
      <c r="K22" s="20"/>
      <c r="L22" s="20"/>
      <c r="M22" s="20"/>
    </row>
    <row r="23" spans="1:13" ht="16.5" thickBot="1">
      <c r="A23" s="20"/>
      <c r="B23" s="20"/>
      <c r="C23" s="20"/>
      <c r="E23" s="6"/>
      <c r="F23" s="27"/>
      <c r="G23" s="20"/>
      <c r="H23" s="20"/>
      <c r="I23" s="20"/>
      <c r="J23" s="20"/>
      <c r="K23" s="20"/>
      <c r="L23" s="20"/>
      <c r="M23" s="20"/>
    </row>
    <row r="24" spans="1:13" ht="24" thickBot="1">
      <c r="A24" s="20"/>
      <c r="B24" s="20"/>
      <c r="C24" s="20"/>
      <c r="D24" s="165" t="s">
        <v>22</v>
      </c>
      <c r="E24" s="165"/>
      <c r="F24" s="68" t="str">
        <f>C62&amp;" "&amp;D62</f>
        <v>Bùi Thị Vân Anh</v>
      </c>
      <c r="G24" s="69"/>
      <c r="H24" s="69"/>
      <c r="I24" s="70"/>
      <c r="J24" s="70"/>
      <c r="K24" s="71"/>
      <c r="L24" s="29"/>
      <c r="M24" s="20"/>
    </row>
    <row r="25" spans="1:13" ht="15.75">
      <c r="A25" s="20"/>
      <c r="B25" s="20"/>
      <c r="C25" s="20"/>
      <c r="D25" s="30"/>
      <c r="E25" s="30"/>
      <c r="F25" s="27"/>
      <c r="G25" s="20"/>
      <c r="H25" s="20"/>
      <c r="I25" s="20"/>
      <c r="J25" s="20"/>
      <c r="K25" s="20"/>
      <c r="L25" s="20"/>
      <c r="M25" s="20"/>
    </row>
    <row r="26" spans="1:13" ht="20.25">
      <c r="A26" s="20"/>
      <c r="B26" s="20"/>
      <c r="C26" s="20"/>
      <c r="D26" s="165" t="s">
        <v>23</v>
      </c>
      <c r="E26" s="166"/>
      <c r="F26" s="31" t="str">
        <f>E62</f>
        <v>21/05/1984</v>
      </c>
      <c r="G26" s="20"/>
      <c r="H26" s="20"/>
      <c r="I26" s="20"/>
      <c r="J26" s="20"/>
      <c r="K26" s="20"/>
      <c r="L26" s="20"/>
      <c r="M26" s="20"/>
    </row>
    <row r="27" spans="1:13" ht="20.25">
      <c r="A27" s="20"/>
      <c r="B27" s="20"/>
      <c r="C27" s="20"/>
      <c r="D27" s="164"/>
      <c r="E27" s="164"/>
      <c r="F27" s="32"/>
      <c r="G27" s="20"/>
      <c r="H27" s="20"/>
      <c r="I27" s="20"/>
      <c r="J27" s="20"/>
      <c r="K27" s="20"/>
      <c r="L27" s="20"/>
      <c r="M27" s="20"/>
    </row>
    <row r="28" spans="1:13" ht="20.25">
      <c r="A28" s="20"/>
      <c r="B28" s="20"/>
      <c r="C28" s="20"/>
      <c r="D28" s="165" t="s">
        <v>24</v>
      </c>
      <c r="E28" s="166"/>
      <c r="F28" s="125" t="str">
        <f>F62</f>
        <v>BRVT</v>
      </c>
      <c r="G28" s="126"/>
      <c r="H28" s="20"/>
      <c r="I28" s="20"/>
      <c r="J28" s="20"/>
      <c r="K28" s="20"/>
      <c r="L28" s="20"/>
      <c r="M28" s="20"/>
    </row>
    <row r="29" spans="1:13" ht="18.75">
      <c r="A29" s="20"/>
      <c r="B29" s="20"/>
      <c r="C29" s="20"/>
      <c r="D29" s="33"/>
      <c r="E29" s="33"/>
      <c r="F29" s="27"/>
      <c r="G29" s="20"/>
      <c r="H29" s="20"/>
      <c r="I29" s="20"/>
      <c r="J29" s="20"/>
      <c r="K29" s="20"/>
      <c r="L29" s="20"/>
      <c r="M29" s="20"/>
    </row>
    <row r="30" spans="1:13" ht="44.25" customHeight="1">
      <c r="A30" s="20"/>
      <c r="B30" s="20"/>
      <c r="C30" s="20"/>
      <c r="D30" s="178" t="s">
        <v>33</v>
      </c>
      <c r="E30" s="178"/>
      <c r="F30" s="178"/>
      <c r="G30" s="178"/>
      <c r="H30" s="178"/>
      <c r="I30" s="178"/>
      <c r="J30" s="178"/>
      <c r="K30" s="178"/>
      <c r="L30" s="20"/>
      <c r="M30" s="20"/>
    </row>
    <row r="31" spans="1:13" ht="15.75" customHeight="1">
      <c r="A31" s="20"/>
      <c r="B31" s="20"/>
      <c r="C31" s="20"/>
      <c r="E31" s="34"/>
      <c r="F31" s="34"/>
      <c r="G31" s="20"/>
      <c r="H31" s="20"/>
      <c r="I31" s="20"/>
      <c r="J31" s="20"/>
      <c r="K31" s="20"/>
      <c r="L31" s="20"/>
      <c r="M31" s="20"/>
    </row>
    <row r="32" spans="1:13" ht="24.75" customHeight="1">
      <c r="A32" s="20"/>
      <c r="B32" s="20"/>
      <c r="C32" s="20"/>
      <c r="D32" s="61"/>
      <c r="E32" s="66"/>
      <c r="F32" s="107"/>
      <c r="G32" s="20"/>
      <c r="H32" s="20"/>
      <c r="J32" s="20"/>
      <c r="K32" s="20"/>
      <c r="L32" s="20"/>
      <c r="M32" s="20"/>
    </row>
    <row r="33" spans="1:13" ht="24.75" customHeight="1">
      <c r="A33" s="20"/>
      <c r="B33" s="20"/>
      <c r="C33" s="20"/>
      <c r="D33" s="42"/>
      <c r="E33" s="66" t="s">
        <v>36</v>
      </c>
      <c r="F33" s="107">
        <f>IF($I$58=2,AVERAGE($H$62:$I$62),H62)</f>
        <v>9</v>
      </c>
      <c r="G33" s="20"/>
      <c r="H33" s="20"/>
      <c r="J33" s="20"/>
      <c r="K33" s="20"/>
      <c r="L33" s="20"/>
      <c r="M33" s="20"/>
    </row>
    <row r="34" spans="1:13" ht="24.75" customHeight="1">
      <c r="A34" s="20"/>
      <c r="B34" s="20"/>
      <c r="C34" s="20"/>
      <c r="D34" s="42"/>
      <c r="E34" s="66" t="s">
        <v>47</v>
      </c>
      <c r="F34" s="107">
        <f>J62</f>
        <v>8</v>
      </c>
      <c r="G34" s="20"/>
      <c r="H34" s="20"/>
      <c r="J34" s="20"/>
      <c r="K34" s="20"/>
      <c r="L34" s="20"/>
      <c r="M34" s="20"/>
    </row>
    <row r="35" spans="1:13" ht="24.75" customHeight="1">
      <c r="A35" s="20"/>
      <c r="B35" s="20"/>
      <c r="C35" s="20"/>
      <c r="D35" s="42"/>
      <c r="E35" s="66"/>
      <c r="F35" s="107"/>
      <c r="G35" s="20"/>
      <c r="H35" s="20"/>
      <c r="J35" s="20"/>
      <c r="K35" s="20"/>
      <c r="L35" s="20"/>
      <c r="M35" s="20"/>
    </row>
    <row r="36" spans="1:13" ht="24.75" customHeight="1">
      <c r="A36" s="20"/>
      <c r="B36" s="20"/>
      <c r="C36" s="20"/>
      <c r="D36" s="61"/>
      <c r="E36" s="66" t="s">
        <v>37</v>
      </c>
      <c r="F36" s="107">
        <f>L62</f>
        <v>8.5</v>
      </c>
      <c r="G36" s="20"/>
      <c r="H36" s="20"/>
      <c r="J36" s="20"/>
      <c r="K36" s="20"/>
      <c r="L36" s="20"/>
      <c r="M36" s="20"/>
    </row>
    <row r="37" spans="1:13" ht="24.75" customHeight="1">
      <c r="A37" s="20"/>
      <c r="B37" s="20"/>
      <c r="C37" s="20"/>
      <c r="D37" s="61"/>
      <c r="E37" s="66">
        <f>IF(LEFT(F39,1)="T","ĐIỂM THI LẦN 2: ","")</f>
      </c>
      <c r="F37" s="107">
        <f>IF(LEFT(F39,1)="T",M62,"")</f>
      </c>
      <c r="G37" s="20"/>
      <c r="H37" s="106"/>
      <c r="J37" s="20"/>
      <c r="K37" s="20"/>
      <c r="L37" s="20"/>
      <c r="M37" s="20"/>
    </row>
    <row r="38" spans="1:13" ht="24.75" customHeight="1" thickBot="1">
      <c r="A38" s="20"/>
      <c r="B38" s="20"/>
      <c r="C38" s="20"/>
      <c r="D38" s="61"/>
      <c r="E38" s="66" t="s">
        <v>38</v>
      </c>
      <c r="F38" s="111">
        <f>N62</f>
        <v>8.5</v>
      </c>
      <c r="G38" s="20"/>
      <c r="H38" s="20"/>
      <c r="J38" s="20"/>
      <c r="K38" s="20"/>
      <c r="L38" s="20"/>
      <c r="M38" s="20"/>
    </row>
    <row r="39" spans="1:13" ht="24.75" customHeight="1" thickBot="1">
      <c r="A39" s="20"/>
      <c r="B39" s="20"/>
      <c r="C39" s="20"/>
      <c r="D39" s="20"/>
      <c r="E39" s="67" t="s">
        <v>34</v>
      </c>
      <c r="F39" s="81">
        <f>O62</f>
      </c>
      <c r="G39" s="63"/>
      <c r="H39" s="63"/>
      <c r="I39" s="64"/>
      <c r="J39" s="63"/>
      <c r="K39" s="65"/>
      <c r="L39" s="20"/>
      <c r="M39" s="20"/>
    </row>
    <row r="40" spans="1:13" ht="18.75">
      <c r="A40" s="20"/>
      <c r="B40" s="20"/>
      <c r="C40" s="20"/>
      <c r="D40" s="35"/>
      <c r="E40" s="37"/>
      <c r="F40" s="62"/>
      <c r="G40" s="62"/>
      <c r="H40" s="62"/>
      <c r="J40" s="20"/>
      <c r="K40" s="20"/>
      <c r="L40" s="20"/>
      <c r="M40" s="20"/>
    </row>
    <row r="41" spans="1:13" ht="15.75">
      <c r="A41" s="20"/>
      <c r="B41" s="20"/>
      <c r="C41" s="20"/>
      <c r="D41" s="20"/>
      <c r="E41" s="20"/>
      <c r="F41" s="27"/>
      <c r="G41" s="20"/>
      <c r="H41" s="20"/>
      <c r="I41" s="20"/>
      <c r="J41" s="20"/>
      <c r="K41" s="20"/>
      <c r="L41" s="20"/>
      <c r="M41" s="20"/>
    </row>
    <row r="42" spans="1:13" ht="15.75">
      <c r="A42" s="20"/>
      <c r="B42" s="20"/>
      <c r="C42" s="20"/>
      <c r="D42" s="20"/>
      <c r="E42" s="20"/>
      <c r="F42" s="27"/>
      <c r="G42" s="20"/>
      <c r="H42" s="20"/>
      <c r="I42" s="20"/>
      <c r="J42" s="20"/>
      <c r="K42" s="20"/>
      <c r="L42" s="20"/>
      <c r="M42" s="20"/>
    </row>
    <row r="43" spans="1:13" ht="15.75">
      <c r="A43" s="20"/>
      <c r="B43" s="20"/>
      <c r="C43" s="20"/>
      <c r="D43" s="20"/>
      <c r="E43" s="20"/>
      <c r="F43" s="27"/>
      <c r="G43" s="20"/>
      <c r="H43" s="20"/>
      <c r="I43" s="20"/>
      <c r="J43" s="20"/>
      <c r="K43" s="20"/>
      <c r="L43" s="20"/>
      <c r="M43" s="20"/>
    </row>
    <row r="44" spans="1:13" ht="15.75">
      <c r="A44" s="20"/>
      <c r="B44" s="20"/>
      <c r="C44" s="20"/>
      <c r="D44" s="20"/>
      <c r="E44" s="20"/>
      <c r="F44" s="27"/>
      <c r="G44" s="20"/>
      <c r="H44" s="20"/>
      <c r="I44" s="20"/>
      <c r="J44" s="20"/>
      <c r="K44" s="20"/>
      <c r="L44" s="20"/>
      <c r="M44" s="20"/>
    </row>
    <row r="45" spans="1:13" ht="15.75">
      <c r="A45" s="20"/>
      <c r="B45" s="20"/>
      <c r="C45" s="20"/>
      <c r="D45" s="20"/>
      <c r="E45" s="20"/>
      <c r="F45" s="27"/>
      <c r="G45" s="20"/>
      <c r="H45" s="20"/>
      <c r="I45" s="20"/>
      <c r="J45" s="20"/>
      <c r="K45" s="20"/>
      <c r="L45" s="20"/>
      <c r="M45" s="20"/>
    </row>
    <row r="46" spans="1:13" ht="15.75" hidden="1">
      <c r="A46" s="20" t="s">
        <v>45</v>
      </c>
      <c r="B46" s="20"/>
      <c r="C46" s="20"/>
      <c r="D46" s="20"/>
      <c r="E46" s="20"/>
      <c r="F46" s="27"/>
      <c r="G46" s="20"/>
      <c r="H46" s="20"/>
      <c r="I46" s="20"/>
      <c r="J46" s="20"/>
      <c r="K46" s="20"/>
      <c r="L46" s="20"/>
      <c r="M46" s="20"/>
    </row>
    <row r="47" spans="1:13" ht="15.75" hidden="1">
      <c r="A47" s="20"/>
      <c r="B47" s="20"/>
      <c r="C47" s="20"/>
      <c r="D47" s="20" t="s">
        <v>25</v>
      </c>
      <c r="E47" s="20"/>
      <c r="F47" s="27"/>
      <c r="G47" s="20"/>
      <c r="H47" s="20"/>
      <c r="I47" s="20"/>
      <c r="J47" s="20"/>
      <c r="K47" s="20"/>
      <c r="L47" s="20"/>
      <c r="M47" s="20"/>
    </row>
    <row r="48" spans="1:13" ht="15.75" hidden="1">
      <c r="A48" s="36" t="s">
        <v>26</v>
      </c>
      <c r="B48" s="55"/>
      <c r="C48" s="53" t="s">
        <v>32</v>
      </c>
      <c r="D48" s="53" t="s">
        <v>27</v>
      </c>
      <c r="E48" s="54" t="s">
        <v>28</v>
      </c>
      <c r="F48" s="36" t="s">
        <v>29</v>
      </c>
      <c r="G48" s="36" t="s">
        <v>30</v>
      </c>
      <c r="H48" s="20"/>
      <c r="I48" s="20"/>
      <c r="J48" s="20"/>
      <c r="K48" s="20"/>
      <c r="L48" s="20"/>
      <c r="M48" s="20"/>
    </row>
    <row r="49" spans="1:13" ht="15.75" hidden="1">
      <c r="A49" s="55">
        <v>1</v>
      </c>
      <c r="B49" s="55"/>
      <c r="C49" s="55" t="s">
        <v>111</v>
      </c>
      <c r="D49" s="55" t="s">
        <v>112</v>
      </c>
      <c r="E49" s="121" t="s">
        <v>48</v>
      </c>
      <c r="F49" s="55" t="s">
        <v>48</v>
      </c>
      <c r="G49" s="56" t="s">
        <v>48</v>
      </c>
      <c r="H49" s="20"/>
      <c r="I49" s="20"/>
      <c r="J49" s="20"/>
      <c r="K49" s="20"/>
      <c r="L49" s="20"/>
      <c r="M49" s="20"/>
    </row>
    <row r="50" spans="1:13" ht="15.75" hidden="1">
      <c r="A50" s="55">
        <v>2</v>
      </c>
      <c r="B50" s="55"/>
      <c r="C50" s="55" t="s">
        <v>113</v>
      </c>
      <c r="D50" s="55" t="s">
        <v>65</v>
      </c>
      <c r="E50" s="121" t="s">
        <v>48</v>
      </c>
      <c r="F50" s="55" t="s">
        <v>48</v>
      </c>
      <c r="G50" s="56" t="s">
        <v>48</v>
      </c>
      <c r="H50" s="20"/>
      <c r="I50" s="20"/>
      <c r="J50" s="20"/>
      <c r="K50" s="20"/>
      <c r="L50" s="20"/>
      <c r="M50" s="20"/>
    </row>
    <row r="51" spans="1:13" ht="15.75" hidden="1">
      <c r="A51" s="55">
        <v>3</v>
      </c>
      <c r="B51" s="55"/>
      <c r="C51" s="55" t="s">
        <v>114</v>
      </c>
      <c r="D51" s="55" t="s">
        <v>117</v>
      </c>
      <c r="E51" s="121" t="s">
        <v>48</v>
      </c>
      <c r="F51" s="55" t="s">
        <v>48</v>
      </c>
      <c r="G51" s="56" t="s">
        <v>48</v>
      </c>
      <c r="H51" s="20"/>
      <c r="I51" s="20"/>
      <c r="J51" s="20"/>
      <c r="K51" s="20"/>
      <c r="L51" s="20"/>
      <c r="M51" s="20"/>
    </row>
    <row r="52" spans="1:13" ht="15.75" hidden="1">
      <c r="A52" s="55">
        <v>4</v>
      </c>
      <c r="B52" s="55"/>
      <c r="C52" s="55" t="s">
        <v>116</v>
      </c>
      <c r="D52" s="55" t="s">
        <v>115</v>
      </c>
      <c r="E52" s="121" t="s">
        <v>48</v>
      </c>
      <c r="F52" s="55" t="s">
        <v>48</v>
      </c>
      <c r="G52" s="56" t="s">
        <v>48</v>
      </c>
      <c r="H52" s="20"/>
      <c r="I52" s="20"/>
      <c r="J52" s="20"/>
      <c r="K52" s="20"/>
      <c r="L52" s="20"/>
      <c r="M52" s="20"/>
    </row>
    <row r="53" spans="1:13" ht="15.75" hidden="1">
      <c r="A53" s="55">
        <v>5</v>
      </c>
      <c r="B53" s="55"/>
      <c r="C53" s="55"/>
      <c r="D53" s="55"/>
      <c r="E53" s="121"/>
      <c r="F53" s="55"/>
      <c r="G53" s="56"/>
      <c r="H53" s="20"/>
      <c r="I53" s="20"/>
      <c r="J53" s="20"/>
      <c r="K53" s="20"/>
      <c r="L53" s="20"/>
      <c r="M53" s="20"/>
    </row>
    <row r="54" spans="1:13" ht="15.75" hidden="1">
      <c r="A54" s="55">
        <v>6</v>
      </c>
      <c r="B54" s="55"/>
      <c r="C54" s="55"/>
      <c r="D54" s="55"/>
      <c r="E54" s="121"/>
      <c r="F54" s="121"/>
      <c r="G54" s="121"/>
      <c r="H54" s="20"/>
      <c r="I54" s="20"/>
      <c r="J54" s="20"/>
      <c r="K54" s="20"/>
      <c r="L54" s="20"/>
      <c r="M54" s="20"/>
    </row>
    <row r="55" spans="1:13" ht="15.75" hidden="1">
      <c r="A55" s="55">
        <v>7</v>
      </c>
      <c r="B55" s="55"/>
      <c r="C55" s="55"/>
      <c r="D55" s="55"/>
      <c r="E55" s="55"/>
      <c r="F55" s="55"/>
      <c r="G55" s="56"/>
      <c r="H55" s="20"/>
      <c r="I55" s="20"/>
      <c r="J55" s="20"/>
      <c r="K55" s="20"/>
      <c r="L55" s="20"/>
      <c r="M55" s="20"/>
    </row>
    <row r="56" spans="1:13" ht="15.75" hidden="1">
      <c r="A56" s="55">
        <v>8</v>
      </c>
      <c r="B56" s="55"/>
      <c r="C56" s="55"/>
      <c r="D56" s="55"/>
      <c r="E56" s="55"/>
      <c r="F56" s="55"/>
      <c r="G56" s="56"/>
      <c r="H56" s="20"/>
      <c r="I56" s="20"/>
      <c r="J56" s="20"/>
      <c r="K56" s="20"/>
      <c r="L56" s="20"/>
      <c r="M56" s="20"/>
    </row>
    <row r="57" spans="1:13" ht="15.75" hidden="1">
      <c r="A57" s="20"/>
      <c r="B57" s="20"/>
      <c r="C57" s="20"/>
      <c r="D57" s="20"/>
      <c r="E57" s="20"/>
      <c r="F57" s="27"/>
      <c r="G57" s="20"/>
      <c r="H57" s="20"/>
      <c r="I57" s="20"/>
      <c r="J57" s="20"/>
      <c r="K57" s="20"/>
      <c r="L57" s="20"/>
      <c r="M57" s="20"/>
    </row>
    <row r="58" spans="1:13" ht="15.75" hidden="1">
      <c r="A58" s="83" t="s">
        <v>35</v>
      </c>
      <c r="B58" s="37"/>
      <c r="C58" s="20"/>
      <c r="D58" s="20"/>
      <c r="E58" s="20"/>
      <c r="F58" s="27"/>
      <c r="G58" s="20"/>
      <c r="H58" s="84" t="s">
        <v>44</v>
      </c>
      <c r="I58" s="36"/>
      <c r="J58" s="84" t="s">
        <v>44</v>
      </c>
      <c r="K58" s="36"/>
      <c r="L58" s="20"/>
      <c r="M58" s="20"/>
    </row>
    <row r="59" spans="1:15" ht="73.5" customHeight="1" hidden="1">
      <c r="A59" s="20"/>
      <c r="B59" s="158" t="s">
        <v>41</v>
      </c>
      <c r="C59" s="169" t="s">
        <v>3</v>
      </c>
      <c r="D59" s="170"/>
      <c r="E59" s="175" t="s">
        <v>4</v>
      </c>
      <c r="F59" s="175" t="s">
        <v>5</v>
      </c>
      <c r="G59" s="161" t="s">
        <v>6</v>
      </c>
      <c r="H59" s="161" t="s">
        <v>7</v>
      </c>
      <c r="I59" s="161"/>
      <c r="J59" s="161" t="s">
        <v>8</v>
      </c>
      <c r="K59" s="161"/>
      <c r="L59" s="162" t="s">
        <v>9</v>
      </c>
      <c r="M59" s="163"/>
      <c r="N59" s="158" t="s">
        <v>10</v>
      </c>
      <c r="O59" s="158" t="s">
        <v>11</v>
      </c>
    </row>
    <row r="60" spans="1:15" ht="15.75" hidden="1">
      <c r="A60" s="20"/>
      <c r="B60" s="167"/>
      <c r="C60" s="171"/>
      <c r="D60" s="172"/>
      <c r="E60" s="167"/>
      <c r="F60" s="167"/>
      <c r="G60" s="161"/>
      <c r="H60" s="3" t="s">
        <v>12</v>
      </c>
      <c r="I60" s="3" t="s">
        <v>13</v>
      </c>
      <c r="J60" s="3" t="s">
        <v>12</v>
      </c>
      <c r="K60" s="3" t="s">
        <v>13</v>
      </c>
      <c r="L60" s="78" t="s">
        <v>39</v>
      </c>
      <c r="M60" s="4" t="s">
        <v>40</v>
      </c>
      <c r="N60" s="159"/>
      <c r="O60" s="159"/>
    </row>
    <row r="61" spans="1:15" ht="15.75" hidden="1">
      <c r="A61" s="20"/>
      <c r="B61" s="168"/>
      <c r="C61" s="173"/>
      <c r="D61" s="174"/>
      <c r="E61" s="168"/>
      <c r="F61" s="168"/>
      <c r="G61" s="4"/>
      <c r="H61" s="3"/>
      <c r="I61" s="3"/>
      <c r="J61" s="3"/>
      <c r="K61" s="3"/>
      <c r="L61" s="4"/>
      <c r="M61" s="4"/>
      <c r="N61" s="160"/>
      <c r="O61" s="160"/>
    </row>
    <row r="62" spans="1:15" ht="26.25" customHeight="1" hidden="1">
      <c r="A62" s="20"/>
      <c r="B62" s="82" t="str">
        <f>VLOOKUP($F$16,$B$70:$F$86,1,0)</f>
        <v>LTCD-226-K9</v>
      </c>
      <c r="C62" s="82" t="str">
        <f>VLOOKUP($F$16,$B$70:$F$86,2,0)</f>
        <v>Bùi Thị Vân</v>
      </c>
      <c r="D62" s="82" t="str">
        <f>VLOOKUP($F$16,$B$70:$F$86,3,0)</f>
        <v>Anh</v>
      </c>
      <c r="E62" s="82" t="str">
        <f>VLOOKUP($F$16,$B$70:$F$86,4,0)</f>
        <v>21/05/1984</v>
      </c>
      <c r="F62" s="82" t="str">
        <f>VLOOKUP($F$16,$B$70:$F$86,5,0)</f>
        <v>BRVT</v>
      </c>
      <c r="G62" s="82">
        <f>VLOOKUP($F$16,IF($F$13=$C$49,$B$70:$O$86,IF($F$13=$C$50,$B$94:$O$108,IF($F$13=$C$51,$B$117:$O$133,IF($F$13=$C$52,$B$141:$O$159,IF($F$13=$C$53,$B$166:$O$179,IF($F$13=$C$54,$B$188:$O$202,IF($F$13=$C$55,$B$211:$O$229,$B$238:$O$256))))))),6,0)</f>
        <v>0</v>
      </c>
      <c r="H62" s="82">
        <f>VLOOKUP($F$16,IF($F$13=$C$49,$B$70:$O$86,IF($F$13=$C$50,$B$94:$O$108,IF($F$13=$C$51,$B$117:$O$133,IF($F$13=$C$52,$B$141:$O$159,IF($F$13=$C$53,$B$166:$O$179,IF($F$13=$C$54,$B$188:$O$202,IF($F$13=$C$55,$B$211:$O$229,$B$238:$O$256))))))),7,0)</f>
        <v>9</v>
      </c>
      <c r="I62" s="82">
        <f>VLOOKUP($F$16,IF($F$13=$C$49,$B$70:$O$86,IF($F$13=$C$50,$B$94:$O$108,IF($F$13=$C$51,$B$117:$O$133,IF($F$13=$C$52,$B$141:$O$159,IF($F$13=$C$53,$B$166:$O$179,IF($F$13=$C$54,$B$188:$O$202,IF($F$13=$C$55,$B$211:$O$229,$B$238:$O$256))))))),8,0)</f>
        <v>0</v>
      </c>
      <c r="J62" s="82">
        <f>VLOOKUP($F$16,IF($F$13=$C$49,$B$70:$O$86,IF($F$13=$C$50,$B$94:$O$108,IF($F$13=$C$51,$B$117:$O$133,IF($F$13=$C$52,$B$141:$O$159,IF($F$13=$C$53,$B$166:$O$179,IF($F$13=$C$54,$B$188:$O$202,IF($F$13=$C$55,$B$211:$O$229,$B$238:$O$256))))))),9,0)</f>
        <v>8</v>
      </c>
      <c r="K62" s="82">
        <f>VLOOKUP($F$16,IF($F$13=$C$49,$B$70:$O$86,IF($F$13=$C$50,$B$94:$O$108,IF($F$13=$C$51,$B$117:$O$133,IF($F$13=$C$52,$B$141:$O$159,IF($F$13=$C$53,$B$166:$O$179,IF($F$13=$C$54,$B$188:$O$202,IF($F$13=$C$55,$B$211:$O$229,$B$238:$O$256))))))),10,0)</f>
        <v>0</v>
      </c>
      <c r="L62" s="82">
        <f>VLOOKUP($F$16,IF($F$13=$C$49,$B$70:$O$86,IF($F$13=$C$50,$B$94:$O$108,IF($F$13=$C$51,$B$117:$O$133,IF($F$13=$C$52,$B$141:$O$159,IF($F$13=$C$53,$B$166:$O$179,IF($F$13=$C$54,$B$188:$O$202,IF($F$13=$C$55,$B$211:$O$229,$B$238:$O$256))))))),11,0)</f>
        <v>8.5</v>
      </c>
      <c r="M62" s="82">
        <f>VLOOKUP($F$16,IF($F$13=$C$49,$B$70:$O$86,IF($F$13=$C$50,$B$94:$O$108,IF($F$13=$C$51,$B$117:$O$133,IF($F$13=$C$52,$B$141:$O$159,IF($F$13=$C$53,$B$166:$O$179,IF($F$13=$C$54,$B$188:$O$202,IF($F$13=$C$55,$B$211:$O$229,$B$238:$O$256))))))),12,0)</f>
        <v>0</v>
      </c>
      <c r="N62" s="82">
        <f>VLOOKUP($F$16,IF($F$13=$C$49,$B$70:$O$86,IF($F$13=$C$50,$B$94:$O$108,IF($F$13=$C$51,$B$117:$O$133,IF($F$13=$C$52,$B$141:$O$159,IF($F$13=$C$53,$B$166:$O$179,IF($F$13=$C$54,$B$188:$O$202,IF($F$13=$C$55,$B$211:$O$229,$B$238:$O$256))))))),13,0)</f>
        <v>8.5</v>
      </c>
      <c r="O62" s="82">
        <f>VLOOKUP($F$16,IF($F$13=$C$49,$B$70:$O$86,IF($F$13=$C$50,$B$94:$O$108,IF($F$13=$C$51,$B$117:$O$133,IF($F$13=$C$52,$B$141:$O$159,IF($F$13=$C$53,$B$166:$O$179,IF($F$13=$C$54,$B$188:$O$202,IF($F$13=$C$55,$B$211:$O$229,$B$238:$O$256))))))),14,0)</f>
      </c>
    </row>
    <row r="63" ht="15.75" hidden="1"/>
    <row r="64" spans="1:13" s="60" customFormat="1" ht="15" customHeight="1" hidden="1">
      <c r="A64" s="57"/>
      <c r="B64" s="58"/>
      <c r="C64" s="57" t="s">
        <v>31</v>
      </c>
      <c r="D64" s="59"/>
      <c r="E64" s="59"/>
      <c r="F64" s="59"/>
      <c r="G64" s="59"/>
      <c r="H64" s="59"/>
      <c r="I64" s="59"/>
      <c r="J64" s="59"/>
      <c r="K64" s="59"/>
      <c r="L64" s="59"/>
      <c r="M64" s="59"/>
    </row>
    <row r="65" spans="1:3" s="60" customFormat="1" ht="15" customHeight="1" hidden="1">
      <c r="A65" s="72"/>
      <c r="B65" s="73"/>
      <c r="C65" s="72"/>
    </row>
    <row r="66" ht="20.25" hidden="1">
      <c r="A66" s="85" t="str">
        <f>C49</f>
        <v>Nghiệp vụ ngân hàng thương mại</v>
      </c>
    </row>
    <row r="67" spans="1:16" ht="63.75" customHeight="1" hidden="1">
      <c r="A67" s="175" t="s">
        <v>2</v>
      </c>
      <c r="B67" s="158" t="s">
        <v>41</v>
      </c>
      <c r="C67" s="169" t="s">
        <v>3</v>
      </c>
      <c r="D67" s="170"/>
      <c r="E67" s="175" t="s">
        <v>4</v>
      </c>
      <c r="F67" s="175" t="s">
        <v>5</v>
      </c>
      <c r="G67" s="161" t="s">
        <v>6</v>
      </c>
      <c r="H67" s="161" t="s">
        <v>7</v>
      </c>
      <c r="I67" s="161"/>
      <c r="J67" s="161" t="s">
        <v>8</v>
      </c>
      <c r="K67" s="161"/>
      <c r="L67" s="162" t="s">
        <v>9</v>
      </c>
      <c r="M67" s="163"/>
      <c r="N67" s="158" t="s">
        <v>10</v>
      </c>
      <c r="O67" s="158" t="s">
        <v>11</v>
      </c>
      <c r="P67" s="124" t="s">
        <v>52</v>
      </c>
    </row>
    <row r="68" spans="1:15" ht="15.75" hidden="1">
      <c r="A68" s="167"/>
      <c r="B68" s="167"/>
      <c r="C68" s="171"/>
      <c r="D68" s="172"/>
      <c r="E68" s="167"/>
      <c r="F68" s="167"/>
      <c r="G68" s="161"/>
      <c r="H68" s="3" t="s">
        <v>12</v>
      </c>
      <c r="I68" s="3" t="s">
        <v>13</v>
      </c>
      <c r="J68" s="3" t="s">
        <v>12</v>
      </c>
      <c r="K68" s="3" t="s">
        <v>13</v>
      </c>
      <c r="L68" s="78" t="s">
        <v>39</v>
      </c>
      <c r="M68" s="4" t="s">
        <v>40</v>
      </c>
      <c r="N68" s="159"/>
      <c r="O68" s="159"/>
    </row>
    <row r="69" spans="1:15" ht="15.75" hidden="1">
      <c r="A69" s="168"/>
      <c r="B69" s="168"/>
      <c r="C69" s="173"/>
      <c r="D69" s="174"/>
      <c r="E69" s="168"/>
      <c r="F69" s="168"/>
      <c r="G69" s="105"/>
      <c r="H69" s="189"/>
      <c r="I69" s="190"/>
      <c r="J69" s="189"/>
      <c r="K69" s="190"/>
      <c r="L69" s="191"/>
      <c r="M69" s="192"/>
      <c r="N69" s="160"/>
      <c r="O69" s="160"/>
    </row>
    <row r="70" spans="1:17" ht="16.5" hidden="1">
      <c r="A70" s="2">
        <v>1</v>
      </c>
      <c r="B70" s="142" t="s">
        <v>67</v>
      </c>
      <c r="C70" s="143" t="s">
        <v>68</v>
      </c>
      <c r="D70" s="144" t="s">
        <v>69</v>
      </c>
      <c r="E70" s="145" t="s">
        <v>70</v>
      </c>
      <c r="F70" s="148" t="s">
        <v>46</v>
      </c>
      <c r="G70" s="149"/>
      <c r="H70" s="152">
        <v>10</v>
      </c>
      <c r="I70" s="151"/>
      <c r="J70" s="152">
        <v>8</v>
      </c>
      <c r="K70" s="114"/>
      <c r="L70" s="114">
        <v>8</v>
      </c>
      <c r="M70" s="103"/>
      <c r="N70" s="109">
        <f>H70*0.2+J70*0.2+L70*0.6</f>
        <v>8.4</v>
      </c>
      <c r="O70" s="104">
        <f>IF(N70&lt;4,"Học Lại","")</f>
      </c>
      <c r="P70" s="108"/>
      <c r="Q70" s="113"/>
    </row>
    <row r="71" spans="1:17" ht="16.5" hidden="1">
      <c r="A71" s="2">
        <v>2</v>
      </c>
      <c r="B71" s="142" t="s">
        <v>71</v>
      </c>
      <c r="C71" s="143" t="s">
        <v>72</v>
      </c>
      <c r="D71" s="144" t="s">
        <v>73</v>
      </c>
      <c r="E71" s="145" t="s">
        <v>74</v>
      </c>
      <c r="F71" s="148" t="s">
        <v>53</v>
      </c>
      <c r="G71" s="149"/>
      <c r="H71" s="152">
        <v>9</v>
      </c>
      <c r="I71" s="151"/>
      <c r="J71" s="152">
        <v>8</v>
      </c>
      <c r="K71" s="114"/>
      <c r="L71" s="114">
        <v>7.5</v>
      </c>
      <c r="M71" s="103"/>
      <c r="N71" s="109">
        <f aca="true" t="shared" si="0" ref="N71:N84">H71*0.2+J71*0.2+L71*0.6</f>
        <v>7.9</v>
      </c>
      <c r="O71" s="104">
        <f>IF(N71&lt;4,"Học Lại","")</f>
      </c>
      <c r="Q71" s="113"/>
    </row>
    <row r="72" spans="1:17" ht="16.5" hidden="1">
      <c r="A72" s="2">
        <v>3</v>
      </c>
      <c r="B72" s="142" t="s">
        <v>75</v>
      </c>
      <c r="C72" s="143" t="s">
        <v>58</v>
      </c>
      <c r="D72" s="144" t="s">
        <v>76</v>
      </c>
      <c r="E72" s="145" t="s">
        <v>77</v>
      </c>
      <c r="F72" s="148" t="s">
        <v>62</v>
      </c>
      <c r="G72" s="149"/>
      <c r="H72" s="152">
        <v>9</v>
      </c>
      <c r="I72" s="151"/>
      <c r="J72" s="152">
        <v>7</v>
      </c>
      <c r="K72" s="114"/>
      <c r="L72" s="114">
        <v>6.5</v>
      </c>
      <c r="M72" s="103"/>
      <c r="N72" s="109">
        <f t="shared" si="0"/>
        <v>7.1</v>
      </c>
      <c r="O72" s="104">
        <f aca="true" t="shared" si="1" ref="O72:O84">IF(N72&lt;4,"Học Lại","")</f>
      </c>
      <c r="Q72" s="113"/>
    </row>
    <row r="73" spans="1:17" ht="16.5" hidden="1">
      <c r="A73" s="2">
        <v>4</v>
      </c>
      <c r="B73" s="142" t="s">
        <v>78</v>
      </c>
      <c r="C73" s="143" t="s">
        <v>79</v>
      </c>
      <c r="D73" s="144" t="s">
        <v>80</v>
      </c>
      <c r="E73" s="145" t="s">
        <v>81</v>
      </c>
      <c r="F73" s="148" t="s">
        <v>46</v>
      </c>
      <c r="G73" s="149"/>
      <c r="H73" s="152">
        <v>10</v>
      </c>
      <c r="I73" s="151"/>
      <c r="J73" s="152">
        <v>8.5</v>
      </c>
      <c r="K73" s="114"/>
      <c r="L73" s="114">
        <v>8</v>
      </c>
      <c r="M73" s="103"/>
      <c r="N73" s="109">
        <f t="shared" si="0"/>
        <v>8.5</v>
      </c>
      <c r="O73" s="104">
        <f t="shared" si="1"/>
      </c>
      <c r="Q73" s="113"/>
    </row>
    <row r="74" spans="1:17" ht="16.5" hidden="1">
      <c r="A74" s="2">
        <v>5</v>
      </c>
      <c r="B74" s="142" t="s">
        <v>82</v>
      </c>
      <c r="C74" s="143" t="s">
        <v>83</v>
      </c>
      <c r="D74" s="144" t="s">
        <v>56</v>
      </c>
      <c r="E74" s="145" t="s">
        <v>84</v>
      </c>
      <c r="F74" s="148" t="s">
        <v>50</v>
      </c>
      <c r="G74" s="149"/>
      <c r="H74" s="152">
        <v>9</v>
      </c>
      <c r="I74" s="151"/>
      <c r="J74" s="152">
        <v>7</v>
      </c>
      <c r="K74" s="114"/>
      <c r="L74" s="114">
        <v>7.25</v>
      </c>
      <c r="M74" s="103"/>
      <c r="N74" s="109">
        <f>H74*0.2+J74*0.2+L74*0.6</f>
        <v>7.55</v>
      </c>
      <c r="O74" s="104">
        <f>IF(N74&lt;4,"Học Lại","")</f>
      </c>
      <c r="Q74" s="113"/>
    </row>
    <row r="75" spans="1:17" ht="16.5" hidden="1">
      <c r="A75" s="2">
        <v>6</v>
      </c>
      <c r="B75" s="142" t="s">
        <v>85</v>
      </c>
      <c r="C75" s="143" t="s">
        <v>86</v>
      </c>
      <c r="D75" s="144" t="s">
        <v>57</v>
      </c>
      <c r="E75" s="145" t="s">
        <v>87</v>
      </c>
      <c r="F75" s="148" t="s">
        <v>63</v>
      </c>
      <c r="G75" s="149"/>
      <c r="H75" s="152">
        <v>10</v>
      </c>
      <c r="I75" s="151"/>
      <c r="J75" s="152">
        <v>9.5</v>
      </c>
      <c r="K75" s="114"/>
      <c r="L75" s="114">
        <v>6.75</v>
      </c>
      <c r="M75" s="103"/>
      <c r="N75" s="109">
        <f>H75*0.2+J75*0.2+L75*0.6</f>
        <v>7.95</v>
      </c>
      <c r="O75" s="104">
        <f>IF(N75&lt;4,"Học Lại","")</f>
      </c>
      <c r="Q75" s="113"/>
    </row>
    <row r="76" spans="1:17" ht="16.5" hidden="1">
      <c r="A76" s="2">
        <v>7</v>
      </c>
      <c r="B76" s="142" t="s">
        <v>88</v>
      </c>
      <c r="C76" s="143" t="s">
        <v>89</v>
      </c>
      <c r="D76" s="144" t="s">
        <v>54</v>
      </c>
      <c r="E76" s="145" t="s">
        <v>90</v>
      </c>
      <c r="F76" s="148" t="s">
        <v>46</v>
      </c>
      <c r="G76" s="149"/>
      <c r="H76" s="152">
        <v>10</v>
      </c>
      <c r="I76" s="151"/>
      <c r="J76" s="152">
        <v>8</v>
      </c>
      <c r="K76" s="114"/>
      <c r="L76" s="114">
        <v>6.25</v>
      </c>
      <c r="M76" s="103"/>
      <c r="N76" s="109">
        <f>H76*0.2+J76*0.2+L76*0.6</f>
        <v>7.35</v>
      </c>
      <c r="O76" s="104">
        <f>IF(N76&lt;4,"Học Lại","")</f>
      </c>
      <c r="Q76" s="113"/>
    </row>
    <row r="77" spans="1:17" ht="16.5" hidden="1">
      <c r="A77" s="2">
        <v>8</v>
      </c>
      <c r="B77" s="142" t="s">
        <v>91</v>
      </c>
      <c r="C77" s="143" t="s">
        <v>92</v>
      </c>
      <c r="D77" s="144" t="s">
        <v>55</v>
      </c>
      <c r="E77" s="145" t="s">
        <v>93</v>
      </c>
      <c r="F77" s="148" t="s">
        <v>46</v>
      </c>
      <c r="G77" s="149"/>
      <c r="H77" s="152">
        <v>10</v>
      </c>
      <c r="I77" s="151"/>
      <c r="J77" s="152">
        <v>8</v>
      </c>
      <c r="K77" s="114"/>
      <c r="L77" s="114">
        <v>7.25</v>
      </c>
      <c r="M77" s="103"/>
      <c r="N77" s="109">
        <f>H77*0.2+J77*0.2+L77*0.6</f>
        <v>7.949999999999999</v>
      </c>
      <c r="O77" s="104">
        <f>IF(N77&lt;4,"Học Lại","")</f>
      </c>
      <c r="Q77" s="113"/>
    </row>
    <row r="78" spans="1:17" ht="16.5" hidden="1">
      <c r="A78" s="2">
        <v>9</v>
      </c>
      <c r="B78" s="142" t="s">
        <v>94</v>
      </c>
      <c r="C78" s="143" t="s">
        <v>95</v>
      </c>
      <c r="D78" s="144" t="s">
        <v>96</v>
      </c>
      <c r="E78" s="145" t="s">
        <v>97</v>
      </c>
      <c r="F78" s="148" t="s">
        <v>46</v>
      </c>
      <c r="G78" s="149"/>
      <c r="H78" s="152">
        <v>6</v>
      </c>
      <c r="I78" s="151"/>
      <c r="J78" s="152">
        <v>7.5</v>
      </c>
      <c r="K78" s="114"/>
      <c r="L78" s="114">
        <v>7.75</v>
      </c>
      <c r="M78" s="103"/>
      <c r="N78" s="109">
        <f t="shared" si="0"/>
        <v>7.35</v>
      </c>
      <c r="O78" s="104">
        <f t="shared" si="1"/>
      </c>
      <c r="Q78" s="113"/>
    </row>
    <row r="79" spans="1:17" ht="16.5" hidden="1">
      <c r="A79" s="2">
        <v>10</v>
      </c>
      <c r="B79" s="142" t="s">
        <v>98</v>
      </c>
      <c r="C79" s="143" t="s">
        <v>99</v>
      </c>
      <c r="D79" s="144" t="s">
        <v>59</v>
      </c>
      <c r="E79" s="145" t="s">
        <v>100</v>
      </c>
      <c r="F79" s="148" t="s">
        <v>46</v>
      </c>
      <c r="G79" s="149"/>
      <c r="H79" s="152">
        <v>10</v>
      </c>
      <c r="I79" s="151"/>
      <c r="J79" s="152">
        <v>7.5</v>
      </c>
      <c r="K79" s="114"/>
      <c r="L79" s="114">
        <v>7.75</v>
      </c>
      <c r="M79" s="103"/>
      <c r="N79" s="109">
        <f t="shared" si="0"/>
        <v>8.149999999999999</v>
      </c>
      <c r="O79" s="104">
        <f t="shared" si="1"/>
      </c>
      <c r="Q79" s="113"/>
    </row>
    <row r="80" spans="1:17" ht="16.5" hidden="1">
      <c r="A80" s="2">
        <v>11</v>
      </c>
      <c r="B80" s="142" t="s">
        <v>101</v>
      </c>
      <c r="C80" s="143" t="s">
        <v>102</v>
      </c>
      <c r="D80" s="144" t="s">
        <v>60</v>
      </c>
      <c r="E80" s="145" t="s">
        <v>103</v>
      </c>
      <c r="F80" s="148" t="s">
        <v>46</v>
      </c>
      <c r="G80" s="149"/>
      <c r="H80" s="152">
        <v>8</v>
      </c>
      <c r="I80" s="151"/>
      <c r="J80" s="152">
        <v>8</v>
      </c>
      <c r="K80" s="114"/>
      <c r="L80" s="114">
        <v>6.75</v>
      </c>
      <c r="M80" s="103"/>
      <c r="N80" s="109">
        <f t="shared" si="0"/>
        <v>7.25</v>
      </c>
      <c r="O80" s="104">
        <f t="shared" si="1"/>
      </c>
      <c r="Q80" s="113"/>
    </row>
    <row r="81" spans="1:17" ht="16.5" hidden="1">
      <c r="A81" s="2">
        <v>12</v>
      </c>
      <c r="B81" s="142" t="s">
        <v>104</v>
      </c>
      <c r="C81" s="143" t="s">
        <v>105</v>
      </c>
      <c r="D81" s="144" t="s">
        <v>61</v>
      </c>
      <c r="E81" s="145" t="s">
        <v>106</v>
      </c>
      <c r="F81" s="148" t="s">
        <v>46</v>
      </c>
      <c r="G81" s="149"/>
      <c r="H81" s="152">
        <v>10</v>
      </c>
      <c r="I81" s="151"/>
      <c r="J81" s="152">
        <v>9</v>
      </c>
      <c r="K81" s="114"/>
      <c r="L81" s="114">
        <v>7.25</v>
      </c>
      <c r="M81" s="103"/>
      <c r="N81" s="109">
        <f t="shared" si="0"/>
        <v>8.149999999999999</v>
      </c>
      <c r="O81" s="104">
        <f t="shared" si="1"/>
      </c>
      <c r="Q81" s="113"/>
    </row>
    <row r="82" spans="1:17" ht="16.5" hidden="1">
      <c r="A82" s="2">
        <v>13</v>
      </c>
      <c r="B82" s="142" t="s">
        <v>107</v>
      </c>
      <c r="C82" s="143" t="s">
        <v>108</v>
      </c>
      <c r="D82" s="144" t="s">
        <v>109</v>
      </c>
      <c r="E82" s="145" t="s">
        <v>110</v>
      </c>
      <c r="F82" s="148" t="s">
        <v>46</v>
      </c>
      <c r="G82" s="149"/>
      <c r="H82" s="152">
        <v>10</v>
      </c>
      <c r="I82" s="151"/>
      <c r="J82" s="152">
        <v>10</v>
      </c>
      <c r="K82" s="114"/>
      <c r="L82" s="114">
        <v>6.5</v>
      </c>
      <c r="M82" s="103"/>
      <c r="N82" s="109">
        <f t="shared" si="0"/>
        <v>7.9</v>
      </c>
      <c r="O82" s="104">
        <f t="shared" si="1"/>
      </c>
      <c r="Q82" s="113"/>
    </row>
    <row r="83" spans="1:17" ht="16.5" hidden="1">
      <c r="A83" s="2">
        <v>14</v>
      </c>
      <c r="B83" s="142" t="s">
        <v>118</v>
      </c>
      <c r="C83" s="143" t="s">
        <v>119</v>
      </c>
      <c r="D83" s="144" t="s">
        <v>120</v>
      </c>
      <c r="E83" s="145" t="s">
        <v>121</v>
      </c>
      <c r="F83" s="148" t="s">
        <v>64</v>
      </c>
      <c r="G83" s="149"/>
      <c r="H83" s="152">
        <v>9</v>
      </c>
      <c r="I83" s="151"/>
      <c r="J83" s="152">
        <v>9</v>
      </c>
      <c r="K83" s="114"/>
      <c r="L83" s="114">
        <v>6.25</v>
      </c>
      <c r="M83" s="103"/>
      <c r="N83" s="109">
        <f t="shared" si="0"/>
        <v>7.35</v>
      </c>
      <c r="O83" s="104">
        <f t="shared" si="1"/>
      </c>
      <c r="Q83" s="113"/>
    </row>
    <row r="84" spans="1:17" ht="16.5" hidden="1">
      <c r="A84" s="2">
        <v>15</v>
      </c>
      <c r="B84" s="142" t="s">
        <v>122</v>
      </c>
      <c r="C84" s="143" t="s">
        <v>123</v>
      </c>
      <c r="D84" s="144" t="s">
        <v>124</v>
      </c>
      <c r="E84" s="145" t="s">
        <v>125</v>
      </c>
      <c r="F84" s="148" t="s">
        <v>46</v>
      </c>
      <c r="G84" s="149"/>
      <c r="H84" s="152">
        <v>10</v>
      </c>
      <c r="I84" s="151"/>
      <c r="J84" s="152">
        <v>8.5</v>
      </c>
      <c r="K84" s="114"/>
      <c r="L84" s="114">
        <v>7.5</v>
      </c>
      <c r="M84" s="103"/>
      <c r="N84" s="109">
        <f t="shared" si="0"/>
        <v>8.2</v>
      </c>
      <c r="O84" s="104">
        <f t="shared" si="1"/>
      </c>
      <c r="Q84" s="113"/>
    </row>
    <row r="85" spans="1:17" ht="16.5" hidden="1">
      <c r="A85" s="2"/>
      <c r="B85" s="142"/>
      <c r="C85" s="143"/>
      <c r="D85" s="144"/>
      <c r="E85" s="145"/>
      <c r="F85" s="148"/>
      <c r="G85" s="149"/>
      <c r="H85" s="150"/>
      <c r="I85" s="151"/>
      <c r="J85" s="152"/>
      <c r="K85" s="114"/>
      <c r="L85" s="114"/>
      <c r="M85" s="103"/>
      <c r="N85" s="109"/>
      <c r="O85" s="104"/>
      <c r="Q85" s="113"/>
    </row>
    <row r="86" spans="1:22" ht="16.5" hidden="1">
      <c r="A86" s="2"/>
      <c r="B86" s="127"/>
      <c r="C86" s="128"/>
      <c r="D86" s="129"/>
      <c r="E86" s="112"/>
      <c r="F86" s="113"/>
      <c r="G86" s="130"/>
      <c r="H86" s="131"/>
      <c r="I86" s="131"/>
      <c r="J86" s="132"/>
      <c r="K86" s="133"/>
      <c r="L86" s="114"/>
      <c r="M86" s="103"/>
      <c r="N86" s="109"/>
      <c r="O86" s="104"/>
      <c r="Q86" s="113"/>
      <c r="S86" s="130"/>
      <c r="T86" s="131"/>
      <c r="U86" s="131"/>
      <c r="V86" s="132"/>
    </row>
    <row r="87" spans="1:22" ht="16.5" hidden="1">
      <c r="A87" s="115"/>
      <c r="B87" s="116"/>
      <c r="C87" s="117"/>
      <c r="D87" s="118"/>
      <c r="E87" s="119"/>
      <c r="F87" s="119"/>
      <c r="O87" s="120"/>
      <c r="S87" s="130"/>
      <c r="T87" s="131"/>
      <c r="U87" s="131"/>
      <c r="V87" s="132"/>
    </row>
    <row r="88" spans="1:22" ht="16.5" hidden="1">
      <c r="A88" s="115"/>
      <c r="B88" s="116"/>
      <c r="C88" s="117"/>
      <c r="D88" s="118"/>
      <c r="E88" s="119"/>
      <c r="F88" s="119"/>
      <c r="O88" s="120"/>
      <c r="S88" s="130"/>
      <c r="T88" s="131"/>
      <c r="U88" s="131"/>
      <c r="V88" s="132"/>
    </row>
    <row r="89" spans="7:22" ht="16.5" hidden="1">
      <c r="G89"/>
      <c r="H89"/>
      <c r="I89"/>
      <c r="J89"/>
      <c r="K89"/>
      <c r="L89"/>
      <c r="M89"/>
      <c r="N89"/>
      <c r="S89" s="130"/>
      <c r="T89" s="131"/>
      <c r="U89" s="131"/>
      <c r="V89" s="132"/>
    </row>
    <row r="90" spans="1:22" ht="20.25" hidden="1">
      <c r="A90" s="85" t="str">
        <f>C50</f>
        <v>Kế toán chi phí</v>
      </c>
      <c r="G90"/>
      <c r="H90"/>
      <c r="I90"/>
      <c r="J90"/>
      <c r="K90"/>
      <c r="L90"/>
      <c r="M90"/>
      <c r="N90"/>
      <c r="S90" s="130"/>
      <c r="T90" s="131"/>
      <c r="U90" s="131"/>
      <c r="V90" s="132"/>
    </row>
    <row r="91" spans="1:22" ht="63.75" customHeight="1" hidden="1">
      <c r="A91" s="175" t="s">
        <v>2</v>
      </c>
      <c r="B91" s="87" t="s">
        <v>41</v>
      </c>
      <c r="C91" s="91" t="s">
        <v>3</v>
      </c>
      <c r="D91" s="92"/>
      <c r="E91" s="89" t="s">
        <v>4</v>
      </c>
      <c r="F91" s="89" t="s">
        <v>5</v>
      </c>
      <c r="G91" s="4" t="s">
        <v>6</v>
      </c>
      <c r="H91" s="4" t="s">
        <v>7</v>
      </c>
      <c r="I91" s="4"/>
      <c r="J91" s="4" t="s">
        <v>8</v>
      </c>
      <c r="K91" s="4"/>
      <c r="L91" s="99" t="s">
        <v>9</v>
      </c>
      <c r="M91" s="100"/>
      <c r="N91" s="87" t="s">
        <v>10</v>
      </c>
      <c r="O91" s="87" t="s">
        <v>11</v>
      </c>
      <c r="S91" s="130"/>
      <c r="T91" s="131"/>
      <c r="U91" s="131"/>
      <c r="V91" s="132"/>
    </row>
    <row r="92" spans="1:22" ht="16.5" hidden="1">
      <c r="A92" s="167"/>
      <c r="B92" s="90"/>
      <c r="C92" s="93"/>
      <c r="D92" s="94"/>
      <c r="E92" s="90"/>
      <c r="F92" s="90"/>
      <c r="G92" s="4"/>
      <c r="H92" s="3" t="s">
        <v>12</v>
      </c>
      <c r="I92" s="3" t="s">
        <v>13</v>
      </c>
      <c r="J92" s="3" t="s">
        <v>12</v>
      </c>
      <c r="K92" s="3" t="s">
        <v>13</v>
      </c>
      <c r="L92" s="78" t="s">
        <v>39</v>
      </c>
      <c r="M92" s="4" t="s">
        <v>40</v>
      </c>
      <c r="N92" s="97"/>
      <c r="O92" s="97"/>
      <c r="S92" s="130"/>
      <c r="T92" s="131"/>
      <c r="U92" s="131"/>
      <c r="V92" s="132"/>
    </row>
    <row r="93" spans="1:22" ht="16.5" hidden="1">
      <c r="A93" s="168"/>
      <c r="B93" s="88"/>
      <c r="C93" s="95"/>
      <c r="D93" s="96"/>
      <c r="E93" s="88"/>
      <c r="F93" s="88"/>
      <c r="G93" s="4"/>
      <c r="H93" s="3"/>
      <c r="I93" s="3"/>
      <c r="J93" s="3"/>
      <c r="K93" s="3"/>
      <c r="L93" s="4"/>
      <c r="M93" s="4"/>
      <c r="N93" s="98"/>
      <c r="O93" s="98"/>
      <c r="S93" s="130"/>
      <c r="T93" s="131"/>
      <c r="U93" s="131"/>
      <c r="V93" s="132"/>
    </row>
    <row r="94" spans="1:22" ht="16.5" hidden="1">
      <c r="A94" s="2">
        <v>1</v>
      </c>
      <c r="B94" s="80" t="str">
        <f aca="true" t="shared" si="2" ref="B94:F108">B70</f>
        <v>LTCD-226-K9</v>
      </c>
      <c r="C94" s="80" t="str">
        <f t="shared" si="2"/>
        <v>Bùi Thị Vân</v>
      </c>
      <c r="D94" s="80" t="str">
        <f t="shared" si="2"/>
        <v>Anh</v>
      </c>
      <c r="E94" s="80" t="str">
        <f t="shared" si="2"/>
        <v>21/05/1984</v>
      </c>
      <c r="F94" s="123" t="str">
        <f t="shared" si="2"/>
        <v>BRVT</v>
      </c>
      <c r="G94" s="149"/>
      <c r="H94" s="150">
        <v>8.5</v>
      </c>
      <c r="I94" s="151"/>
      <c r="J94" s="152">
        <v>8</v>
      </c>
      <c r="K94" s="114"/>
      <c r="L94" s="103">
        <v>7.5</v>
      </c>
      <c r="M94" s="103"/>
      <c r="N94" s="109">
        <f>H94*0.2+J94*0.2+L94*0.6</f>
        <v>7.800000000000001</v>
      </c>
      <c r="O94" s="104">
        <f>IF(N94&lt;4,"Học Lại","")</f>
      </c>
      <c r="S94" s="130"/>
      <c r="T94" s="131"/>
      <c r="U94" s="131"/>
      <c r="V94" s="132"/>
    </row>
    <row r="95" spans="1:22" ht="16.5" hidden="1">
      <c r="A95" s="2">
        <v>2</v>
      </c>
      <c r="B95" s="80" t="str">
        <f t="shared" si="2"/>
        <v>LTCD-227-K9</v>
      </c>
      <c r="C95" s="80" t="str">
        <f t="shared" si="2"/>
        <v>Vũ Thị </v>
      </c>
      <c r="D95" s="80" t="str">
        <f t="shared" si="2"/>
        <v>Hà</v>
      </c>
      <c r="E95" s="80" t="str">
        <f t="shared" si="2"/>
        <v>02/06/1989</v>
      </c>
      <c r="F95" s="123" t="str">
        <f t="shared" si="2"/>
        <v>Bình Định</v>
      </c>
      <c r="G95" s="149"/>
      <c r="H95" s="150">
        <v>8.5</v>
      </c>
      <c r="I95" s="151"/>
      <c r="J95" s="152">
        <v>8</v>
      </c>
      <c r="K95" s="114"/>
      <c r="L95" s="103">
        <v>4.5</v>
      </c>
      <c r="M95" s="103"/>
      <c r="N95" s="109">
        <f aca="true" t="shared" si="3" ref="N95:N108">H95*0.2+J95*0.2+L95*0.6</f>
        <v>6</v>
      </c>
      <c r="O95" s="104">
        <f aca="true" t="shared" si="4" ref="O95:O108">IF(N95&lt;4,"Học Lại","")</f>
      </c>
      <c r="S95" s="130"/>
      <c r="T95" s="131"/>
      <c r="U95" s="131"/>
      <c r="V95" s="132"/>
    </row>
    <row r="96" spans="1:22" ht="16.5" hidden="1">
      <c r="A96" s="2">
        <v>3</v>
      </c>
      <c r="B96" s="80" t="str">
        <f t="shared" si="2"/>
        <v>LTCD-228-K9</v>
      </c>
      <c r="C96" s="80" t="str">
        <f t="shared" si="2"/>
        <v>Bùi Thị </v>
      </c>
      <c r="D96" s="80" t="str">
        <f t="shared" si="2"/>
        <v>Hoa</v>
      </c>
      <c r="E96" s="80" t="str">
        <f t="shared" si="2"/>
        <v>10/09/1991</v>
      </c>
      <c r="F96" s="123" t="str">
        <f t="shared" si="2"/>
        <v>Thanh Hóa</v>
      </c>
      <c r="G96" s="149"/>
      <c r="H96" s="150">
        <v>8.5</v>
      </c>
      <c r="I96" s="151"/>
      <c r="J96" s="152">
        <v>8</v>
      </c>
      <c r="K96" s="114"/>
      <c r="L96" s="103">
        <v>6.5</v>
      </c>
      <c r="M96" s="103"/>
      <c r="N96" s="109">
        <f t="shared" si="3"/>
        <v>7.2</v>
      </c>
      <c r="O96" s="104">
        <f t="shared" si="4"/>
      </c>
      <c r="S96" s="130"/>
      <c r="T96" s="131"/>
      <c r="U96" s="131"/>
      <c r="V96" s="132"/>
    </row>
    <row r="97" spans="1:22" ht="16.5" hidden="1">
      <c r="A97" s="2">
        <v>4</v>
      </c>
      <c r="B97" s="80" t="str">
        <f t="shared" si="2"/>
        <v>LTCD-229-K9</v>
      </c>
      <c r="C97" s="80" t="str">
        <f t="shared" si="2"/>
        <v>Huỳnh Thị Mỹ </v>
      </c>
      <c r="D97" s="80" t="str">
        <f t="shared" si="2"/>
        <v>Lệ</v>
      </c>
      <c r="E97" s="80" t="str">
        <f t="shared" si="2"/>
        <v>27/04/1985</v>
      </c>
      <c r="F97" s="123" t="str">
        <f t="shared" si="2"/>
        <v>BRVT</v>
      </c>
      <c r="G97" s="149"/>
      <c r="H97" s="150">
        <v>9</v>
      </c>
      <c r="I97" s="151"/>
      <c r="J97" s="152">
        <v>7</v>
      </c>
      <c r="K97" s="114"/>
      <c r="L97" s="103">
        <v>7.5</v>
      </c>
      <c r="M97" s="103"/>
      <c r="N97" s="109">
        <f t="shared" si="3"/>
        <v>7.7</v>
      </c>
      <c r="O97" s="104">
        <f t="shared" si="4"/>
      </c>
      <c r="S97" s="130"/>
      <c r="T97" s="131"/>
      <c r="U97" s="131"/>
      <c r="V97" s="132"/>
    </row>
    <row r="98" spans="1:22" ht="16.5" hidden="1">
      <c r="A98" s="2">
        <v>5</v>
      </c>
      <c r="B98" s="80" t="str">
        <f t="shared" si="2"/>
        <v>LTCD-230-K9</v>
      </c>
      <c r="C98" s="80" t="str">
        <f t="shared" si="2"/>
        <v>Nguyễn Khánh</v>
      </c>
      <c r="D98" s="80" t="str">
        <f t="shared" si="2"/>
        <v>Linh</v>
      </c>
      <c r="E98" s="80" t="str">
        <f t="shared" si="2"/>
        <v>15/04/1991</v>
      </c>
      <c r="F98" s="123" t="str">
        <f t="shared" si="2"/>
        <v>Bà Rịa</v>
      </c>
      <c r="G98" s="149"/>
      <c r="H98" s="150">
        <v>8.5</v>
      </c>
      <c r="I98" s="151"/>
      <c r="J98" s="152">
        <v>7</v>
      </c>
      <c r="K98" s="114"/>
      <c r="L98" s="103">
        <v>0</v>
      </c>
      <c r="M98" s="103"/>
      <c r="N98" s="109">
        <f t="shared" si="3"/>
        <v>3.1000000000000005</v>
      </c>
      <c r="O98" s="104" t="str">
        <f t="shared" si="4"/>
        <v>Học Lại</v>
      </c>
      <c r="S98" s="130"/>
      <c r="T98" s="131"/>
      <c r="U98" s="131"/>
      <c r="V98" s="132"/>
    </row>
    <row r="99" spans="1:22" ht="16.5" hidden="1">
      <c r="A99" s="2">
        <v>6</v>
      </c>
      <c r="B99" s="80" t="str">
        <f t="shared" si="2"/>
        <v>LTCD-231-K9</v>
      </c>
      <c r="C99" s="80" t="str">
        <f t="shared" si="2"/>
        <v>Phạm Thị Kim</v>
      </c>
      <c r="D99" s="80" t="str">
        <f t="shared" si="2"/>
        <v>Ngân</v>
      </c>
      <c r="E99" s="80" t="str">
        <f t="shared" si="2"/>
        <v>01/07/1991</v>
      </c>
      <c r="F99" s="123" t="str">
        <f t="shared" si="2"/>
        <v>Hà Tĩnh</v>
      </c>
      <c r="G99" s="149"/>
      <c r="H99" s="150">
        <v>9</v>
      </c>
      <c r="I99" s="151"/>
      <c r="J99" s="152">
        <v>8</v>
      </c>
      <c r="K99" s="114"/>
      <c r="L99" s="103">
        <v>4</v>
      </c>
      <c r="M99" s="103"/>
      <c r="N99" s="109">
        <f t="shared" si="3"/>
        <v>5.800000000000001</v>
      </c>
      <c r="O99" s="104">
        <f t="shared" si="4"/>
      </c>
      <c r="S99" s="130"/>
      <c r="T99" s="131"/>
      <c r="U99" s="131"/>
      <c r="V99" s="132"/>
    </row>
    <row r="100" spans="1:22" ht="16.5" hidden="1">
      <c r="A100" s="2">
        <v>7</v>
      </c>
      <c r="B100" s="80" t="str">
        <f t="shared" si="2"/>
        <v>LTCD-232-K9</v>
      </c>
      <c r="C100" s="80" t="str">
        <f t="shared" si="2"/>
        <v>Đỗ Thị Cẩm </v>
      </c>
      <c r="D100" s="80" t="str">
        <f t="shared" si="2"/>
        <v>Nhung</v>
      </c>
      <c r="E100" s="80" t="str">
        <f t="shared" si="2"/>
        <v>13/06/1997</v>
      </c>
      <c r="F100" s="123" t="str">
        <f t="shared" si="2"/>
        <v>BRVT</v>
      </c>
      <c r="G100" s="149"/>
      <c r="H100" s="150">
        <v>8.5</v>
      </c>
      <c r="I100" s="151"/>
      <c r="J100" s="152">
        <v>7</v>
      </c>
      <c r="K100" s="114"/>
      <c r="L100" s="103">
        <v>3.5</v>
      </c>
      <c r="M100" s="103"/>
      <c r="N100" s="109">
        <f t="shared" si="3"/>
        <v>5.200000000000001</v>
      </c>
      <c r="O100" s="104">
        <f t="shared" si="4"/>
      </c>
      <c r="S100" s="130"/>
      <c r="T100" s="131"/>
      <c r="U100" s="131"/>
      <c r="V100" s="132"/>
    </row>
    <row r="101" spans="1:22" ht="16.5" hidden="1">
      <c r="A101" s="2">
        <v>8</v>
      </c>
      <c r="B101" s="80" t="str">
        <f t="shared" si="2"/>
        <v>LTCD-233-K9</v>
      </c>
      <c r="C101" s="80" t="str">
        <f t="shared" si="2"/>
        <v>Phạm Thị Thu</v>
      </c>
      <c r="D101" s="80" t="str">
        <f t="shared" si="2"/>
        <v>Thảo</v>
      </c>
      <c r="E101" s="80" t="str">
        <f t="shared" si="2"/>
        <v>24/08/1992</v>
      </c>
      <c r="F101" s="123" t="str">
        <f t="shared" si="2"/>
        <v>BRVT</v>
      </c>
      <c r="G101" s="149"/>
      <c r="H101" s="150">
        <v>8.5</v>
      </c>
      <c r="I101" s="151"/>
      <c r="J101" s="152">
        <v>8</v>
      </c>
      <c r="K101" s="114"/>
      <c r="L101" s="103">
        <v>4</v>
      </c>
      <c r="M101" s="103"/>
      <c r="N101" s="109">
        <f t="shared" si="3"/>
        <v>5.7</v>
      </c>
      <c r="O101" s="104">
        <f t="shared" si="4"/>
      </c>
      <c r="S101" s="130"/>
      <c r="T101" s="131"/>
      <c r="U101" s="131"/>
      <c r="V101" s="132"/>
    </row>
    <row r="102" spans="1:22" ht="16.5" hidden="1">
      <c r="A102" s="2">
        <v>9</v>
      </c>
      <c r="B102" s="80" t="str">
        <f t="shared" si="2"/>
        <v>LTCD-234-K9</v>
      </c>
      <c r="C102" s="80" t="str">
        <f t="shared" si="2"/>
        <v>Văn Anh </v>
      </c>
      <c r="D102" s="80" t="str">
        <f t="shared" si="2"/>
        <v>Thư</v>
      </c>
      <c r="E102" s="80" t="str">
        <f t="shared" si="2"/>
        <v>01/07/1996</v>
      </c>
      <c r="F102" s="123" t="str">
        <f t="shared" si="2"/>
        <v>BRVT</v>
      </c>
      <c r="G102" s="149"/>
      <c r="H102" s="150">
        <v>7.5</v>
      </c>
      <c r="I102" s="151"/>
      <c r="J102" s="152">
        <v>7</v>
      </c>
      <c r="K102" s="114"/>
      <c r="L102" s="103">
        <v>1</v>
      </c>
      <c r="M102" s="103"/>
      <c r="N102" s="109">
        <f t="shared" si="3"/>
        <v>3.5000000000000004</v>
      </c>
      <c r="O102" s="104" t="str">
        <f t="shared" si="4"/>
        <v>Học Lại</v>
      </c>
      <c r="S102" s="130"/>
      <c r="T102" s="131"/>
      <c r="U102" s="131"/>
      <c r="V102" s="132"/>
    </row>
    <row r="103" spans="1:22" ht="16.5" hidden="1">
      <c r="A103" s="2">
        <v>10</v>
      </c>
      <c r="B103" s="80" t="str">
        <f t="shared" si="2"/>
        <v>LTCD-235-K9</v>
      </c>
      <c r="C103" s="80" t="str">
        <f t="shared" si="2"/>
        <v>Hoàng Thị Thu </v>
      </c>
      <c r="D103" s="80" t="str">
        <f t="shared" si="2"/>
        <v>Thủy</v>
      </c>
      <c r="E103" s="80" t="str">
        <f t="shared" si="2"/>
        <v>10/07/1991</v>
      </c>
      <c r="F103" s="123" t="str">
        <f t="shared" si="2"/>
        <v>BRVT</v>
      </c>
      <c r="G103" s="149"/>
      <c r="H103" s="150">
        <v>8.5</v>
      </c>
      <c r="I103" s="151"/>
      <c r="J103" s="152">
        <v>9</v>
      </c>
      <c r="K103" s="114"/>
      <c r="L103" s="103">
        <v>8</v>
      </c>
      <c r="M103" s="103"/>
      <c r="N103" s="109">
        <f t="shared" si="3"/>
        <v>8.3</v>
      </c>
      <c r="O103" s="104">
        <f t="shared" si="4"/>
      </c>
      <c r="S103" s="130"/>
      <c r="T103" s="131"/>
      <c r="U103" s="131"/>
      <c r="V103" s="132"/>
    </row>
    <row r="104" spans="1:22" ht="16.5" hidden="1">
      <c r="A104" s="2">
        <v>11</v>
      </c>
      <c r="B104" s="80" t="str">
        <f t="shared" si="2"/>
        <v>LTCD-236-K9</v>
      </c>
      <c r="C104" s="80" t="str">
        <f t="shared" si="2"/>
        <v>Huỳnh Thị Thảo </v>
      </c>
      <c r="D104" s="80" t="str">
        <f t="shared" si="2"/>
        <v>Trang</v>
      </c>
      <c r="E104" s="80" t="str">
        <f t="shared" si="2"/>
        <v>10/05/1993</v>
      </c>
      <c r="F104" s="123" t="str">
        <f t="shared" si="2"/>
        <v>BRVT</v>
      </c>
      <c r="G104" s="149"/>
      <c r="H104" s="150">
        <v>7.5</v>
      </c>
      <c r="I104" s="151"/>
      <c r="J104" s="152">
        <v>7</v>
      </c>
      <c r="K104" s="114"/>
      <c r="L104" s="103">
        <v>5.5</v>
      </c>
      <c r="M104" s="103"/>
      <c r="N104" s="109">
        <f t="shared" si="3"/>
        <v>6.2</v>
      </c>
      <c r="O104" s="104">
        <f t="shared" si="4"/>
      </c>
      <c r="S104" s="130"/>
      <c r="T104" s="131"/>
      <c r="U104" s="131"/>
      <c r="V104" s="132"/>
    </row>
    <row r="105" spans="1:22" ht="16.5" hidden="1">
      <c r="A105" s="2">
        <v>12</v>
      </c>
      <c r="B105" s="80" t="str">
        <f t="shared" si="2"/>
        <v>LTCD-237-K9</v>
      </c>
      <c r="C105" s="80" t="str">
        <f t="shared" si="2"/>
        <v>Nguyễn Thị Thanh</v>
      </c>
      <c r="D105" s="80" t="str">
        <f t="shared" si="2"/>
        <v>Xuân</v>
      </c>
      <c r="E105" s="80" t="str">
        <f t="shared" si="2"/>
        <v>15/07/1990</v>
      </c>
      <c r="F105" s="123" t="str">
        <f t="shared" si="2"/>
        <v>BRVT</v>
      </c>
      <c r="G105" s="149"/>
      <c r="H105" s="150">
        <v>8.5</v>
      </c>
      <c r="I105" s="151"/>
      <c r="J105" s="152">
        <v>8</v>
      </c>
      <c r="K105" s="114"/>
      <c r="L105" s="103">
        <v>5</v>
      </c>
      <c r="M105" s="103"/>
      <c r="N105" s="109">
        <f t="shared" si="3"/>
        <v>6.300000000000001</v>
      </c>
      <c r="O105" s="104">
        <f t="shared" si="4"/>
      </c>
      <c r="S105" s="130"/>
      <c r="T105" s="131"/>
      <c r="U105" s="131"/>
      <c r="V105" s="132"/>
    </row>
    <row r="106" spans="1:22" ht="16.5" hidden="1">
      <c r="A106" s="2">
        <v>13</v>
      </c>
      <c r="B106" s="80" t="str">
        <f t="shared" si="2"/>
        <v>LTCD-238-K9</v>
      </c>
      <c r="C106" s="80" t="str">
        <f t="shared" si="2"/>
        <v>Lê Thị Trang </v>
      </c>
      <c r="D106" s="80" t="str">
        <f t="shared" si="2"/>
        <v>Đài</v>
      </c>
      <c r="E106" s="80" t="str">
        <f t="shared" si="2"/>
        <v>05/11/1991</v>
      </c>
      <c r="F106" s="123" t="str">
        <f t="shared" si="2"/>
        <v>BRVT</v>
      </c>
      <c r="G106" s="149"/>
      <c r="H106" s="150">
        <v>8.5</v>
      </c>
      <c r="I106" s="151"/>
      <c r="J106" s="152">
        <v>8</v>
      </c>
      <c r="K106" s="114"/>
      <c r="L106" s="103">
        <v>8</v>
      </c>
      <c r="M106" s="103"/>
      <c r="N106" s="109">
        <f t="shared" si="3"/>
        <v>8.1</v>
      </c>
      <c r="O106" s="104">
        <f t="shared" si="4"/>
      </c>
      <c r="S106" s="130"/>
      <c r="T106" s="131"/>
      <c r="U106" s="131"/>
      <c r="V106" s="132"/>
    </row>
    <row r="107" spans="1:22" ht="16.5" hidden="1">
      <c r="A107" s="2">
        <v>14</v>
      </c>
      <c r="B107" s="80" t="str">
        <f t="shared" si="2"/>
        <v>LTCD-239-K9</v>
      </c>
      <c r="C107" s="80" t="str">
        <f t="shared" si="2"/>
        <v>Vũ Thị Mai</v>
      </c>
      <c r="D107" s="80" t="str">
        <f t="shared" si="2"/>
        <v>Uyên</v>
      </c>
      <c r="E107" s="80" t="str">
        <f t="shared" si="2"/>
        <v>29/09/1990</v>
      </c>
      <c r="F107" s="123" t="str">
        <f t="shared" si="2"/>
        <v>Nghệ An</v>
      </c>
      <c r="G107" s="149"/>
      <c r="H107" s="150">
        <v>8.5</v>
      </c>
      <c r="I107" s="151"/>
      <c r="J107" s="152">
        <v>8</v>
      </c>
      <c r="K107" s="114"/>
      <c r="L107" s="103">
        <v>2.5</v>
      </c>
      <c r="M107" s="103"/>
      <c r="N107" s="109">
        <f t="shared" si="3"/>
        <v>4.800000000000001</v>
      </c>
      <c r="O107" s="104">
        <f t="shared" si="4"/>
      </c>
      <c r="S107" s="130"/>
      <c r="T107" s="131"/>
      <c r="U107" s="131"/>
      <c r="V107" s="132"/>
    </row>
    <row r="108" spans="1:22" ht="16.5" hidden="1">
      <c r="A108" s="2">
        <v>15</v>
      </c>
      <c r="B108" s="80" t="str">
        <f t="shared" si="2"/>
        <v>LTCD-240-K9</v>
      </c>
      <c r="C108" s="80" t="str">
        <f t="shared" si="2"/>
        <v>Chu Trúc</v>
      </c>
      <c r="D108" s="80" t="str">
        <f t="shared" si="2"/>
        <v>Lan</v>
      </c>
      <c r="E108" s="80" t="str">
        <f t="shared" si="2"/>
        <v>14/09/1992</v>
      </c>
      <c r="F108" s="123" t="str">
        <f t="shared" si="2"/>
        <v>BRVT</v>
      </c>
      <c r="G108" s="149"/>
      <c r="H108" s="150">
        <v>8.5</v>
      </c>
      <c r="I108" s="151"/>
      <c r="J108" s="152">
        <v>7</v>
      </c>
      <c r="K108" s="114"/>
      <c r="L108" s="103">
        <v>6.5</v>
      </c>
      <c r="M108" s="103"/>
      <c r="N108" s="109">
        <f t="shared" si="3"/>
        <v>7</v>
      </c>
      <c r="O108" s="104">
        <f t="shared" si="4"/>
      </c>
      <c r="S108" s="130"/>
      <c r="T108" s="131"/>
      <c r="U108" s="131"/>
      <c r="V108" s="132"/>
    </row>
    <row r="109" spans="1:15" ht="16.5" hidden="1">
      <c r="A109" s="2"/>
      <c r="B109" s="80"/>
      <c r="C109" s="80"/>
      <c r="D109" s="80"/>
      <c r="E109" s="80"/>
      <c r="F109" s="123"/>
      <c r="G109" s="149"/>
      <c r="H109" s="150"/>
      <c r="I109" s="151"/>
      <c r="J109" s="152"/>
      <c r="K109" s="114"/>
      <c r="L109" s="114"/>
      <c r="M109" s="103"/>
      <c r="N109" s="109"/>
      <c r="O109" s="104"/>
    </row>
    <row r="110" spans="1:15" ht="16.5" hidden="1">
      <c r="A110" s="134"/>
      <c r="B110" s="134"/>
      <c r="C110" s="134"/>
      <c r="D110" s="134"/>
      <c r="E110" s="134"/>
      <c r="F110" s="135"/>
      <c r="G110" s="153"/>
      <c r="H110" s="154"/>
      <c r="I110" s="155"/>
      <c r="J110" s="156"/>
      <c r="K110" s="157"/>
      <c r="L110" s="157"/>
      <c r="M110" s="140"/>
      <c r="N110" s="141"/>
      <c r="O110" s="120"/>
    </row>
    <row r="111" spans="1:15" ht="16.5" hidden="1">
      <c r="A111" s="134"/>
      <c r="B111" s="134"/>
      <c r="C111" s="134"/>
      <c r="D111" s="134"/>
      <c r="E111" s="134"/>
      <c r="F111" s="135"/>
      <c r="G111" s="136"/>
      <c r="H111" s="137"/>
      <c r="I111" s="137"/>
      <c r="J111" s="138"/>
      <c r="K111" s="115"/>
      <c r="L111" s="139"/>
      <c r="M111" s="140"/>
      <c r="N111" s="141"/>
      <c r="O111" s="120"/>
    </row>
    <row r="112" ht="15.75" hidden="1"/>
    <row r="113" ht="22.5" hidden="1">
      <c r="A113" s="86" t="str">
        <f>C51</f>
        <v>Toiec 3</v>
      </c>
    </row>
    <row r="114" spans="1:15" ht="63.75" customHeight="1" hidden="1">
      <c r="A114" s="175" t="s">
        <v>2</v>
      </c>
      <c r="B114" s="87" t="s">
        <v>41</v>
      </c>
      <c r="C114" s="91" t="s">
        <v>3</v>
      </c>
      <c r="D114" s="92"/>
      <c r="E114" s="89" t="s">
        <v>4</v>
      </c>
      <c r="F114" s="89" t="s">
        <v>5</v>
      </c>
      <c r="G114" s="4" t="s">
        <v>6</v>
      </c>
      <c r="H114" s="4" t="s">
        <v>7</v>
      </c>
      <c r="I114" s="4"/>
      <c r="J114" s="4" t="s">
        <v>8</v>
      </c>
      <c r="K114" s="4"/>
      <c r="L114" s="99" t="s">
        <v>9</v>
      </c>
      <c r="M114" s="100"/>
      <c r="N114" s="87" t="s">
        <v>10</v>
      </c>
      <c r="O114" s="87" t="s">
        <v>11</v>
      </c>
    </row>
    <row r="115" spans="1:15" ht="15.75" hidden="1">
      <c r="A115" s="167"/>
      <c r="B115" s="90"/>
      <c r="C115" s="93"/>
      <c r="D115" s="94"/>
      <c r="E115" s="90"/>
      <c r="F115" s="90"/>
      <c r="G115" s="4"/>
      <c r="H115" s="3" t="s">
        <v>12</v>
      </c>
      <c r="I115" s="3" t="s">
        <v>13</v>
      </c>
      <c r="J115" s="3" t="s">
        <v>12</v>
      </c>
      <c r="K115" s="3" t="s">
        <v>13</v>
      </c>
      <c r="L115" s="78" t="s">
        <v>39</v>
      </c>
      <c r="M115" s="4" t="s">
        <v>40</v>
      </c>
      <c r="N115" s="97"/>
      <c r="O115" s="97"/>
    </row>
    <row r="116" spans="1:15" ht="15.75" hidden="1">
      <c r="A116" s="168"/>
      <c r="B116" s="88"/>
      <c r="C116" s="95"/>
      <c r="D116" s="96"/>
      <c r="E116" s="88"/>
      <c r="F116" s="88"/>
      <c r="G116" s="4"/>
      <c r="H116" s="3"/>
      <c r="I116" s="3"/>
      <c r="J116" s="3"/>
      <c r="K116" s="3"/>
      <c r="L116" s="4"/>
      <c r="M116" s="4"/>
      <c r="N116" s="98"/>
      <c r="O116" s="98"/>
    </row>
    <row r="117" spans="1:15" ht="16.5" hidden="1">
      <c r="A117" s="2">
        <v>1</v>
      </c>
      <c r="B117" s="80" t="str">
        <f aca="true" t="shared" si="5" ref="B117:F131">B70</f>
        <v>LTCD-226-K9</v>
      </c>
      <c r="C117" s="80" t="str">
        <f t="shared" si="5"/>
        <v>Bùi Thị Vân</v>
      </c>
      <c r="D117" s="80" t="str">
        <f t="shared" si="5"/>
        <v>Anh</v>
      </c>
      <c r="E117" s="80" t="str">
        <f t="shared" si="5"/>
        <v>21/05/1984</v>
      </c>
      <c r="F117" s="122" t="str">
        <f t="shared" si="5"/>
        <v>BRVT</v>
      </c>
      <c r="G117" s="130"/>
      <c r="H117" s="150">
        <v>9</v>
      </c>
      <c r="I117" s="132"/>
      <c r="J117" s="133">
        <v>8</v>
      </c>
      <c r="K117" s="114"/>
      <c r="L117" s="114">
        <v>8.5</v>
      </c>
      <c r="M117" s="103"/>
      <c r="N117" s="109">
        <f>H117*0.2+J117*0.2+L117*0.6</f>
        <v>8.5</v>
      </c>
      <c r="O117" s="104">
        <f aca="true" t="shared" si="6" ref="O117:O131">IF(N117&lt;4,"Học Lại","")</f>
      </c>
    </row>
    <row r="118" spans="1:15" ht="16.5" hidden="1">
      <c r="A118" s="2">
        <v>2</v>
      </c>
      <c r="B118" s="80" t="str">
        <f t="shared" si="5"/>
        <v>LTCD-227-K9</v>
      </c>
      <c r="C118" s="80" t="str">
        <f t="shared" si="5"/>
        <v>Vũ Thị </v>
      </c>
      <c r="D118" s="80" t="str">
        <f t="shared" si="5"/>
        <v>Hà</v>
      </c>
      <c r="E118" s="80" t="str">
        <f t="shared" si="5"/>
        <v>02/06/1989</v>
      </c>
      <c r="F118" s="122" t="str">
        <f t="shared" si="5"/>
        <v>Bình Định</v>
      </c>
      <c r="G118" s="130"/>
      <c r="H118" s="150">
        <v>7</v>
      </c>
      <c r="I118" s="132"/>
      <c r="J118" s="133">
        <v>8</v>
      </c>
      <c r="K118" s="114"/>
      <c r="L118" s="114">
        <v>9.25</v>
      </c>
      <c r="M118" s="103"/>
      <c r="N118" s="109">
        <f aca="true" t="shared" si="7" ref="N118:N131">H118*0.2+J118*0.2+L118*0.6</f>
        <v>8.55</v>
      </c>
      <c r="O118" s="104">
        <f t="shared" si="6"/>
      </c>
    </row>
    <row r="119" spans="1:15" ht="16.5" hidden="1">
      <c r="A119" s="2">
        <v>3</v>
      </c>
      <c r="B119" s="80" t="str">
        <f t="shared" si="5"/>
        <v>LTCD-228-K9</v>
      </c>
      <c r="C119" s="80" t="str">
        <f t="shared" si="5"/>
        <v>Bùi Thị </v>
      </c>
      <c r="D119" s="80" t="str">
        <f t="shared" si="5"/>
        <v>Hoa</v>
      </c>
      <c r="E119" s="80" t="str">
        <f t="shared" si="5"/>
        <v>10/09/1991</v>
      </c>
      <c r="F119" s="122" t="str">
        <f t="shared" si="5"/>
        <v>Thanh Hóa</v>
      </c>
      <c r="G119" s="130"/>
      <c r="H119" s="150">
        <v>9</v>
      </c>
      <c r="I119" s="132"/>
      <c r="J119" s="133">
        <v>8</v>
      </c>
      <c r="K119" s="114"/>
      <c r="L119" s="114">
        <v>8.75</v>
      </c>
      <c r="M119" s="103"/>
      <c r="N119" s="109">
        <f t="shared" si="7"/>
        <v>8.65</v>
      </c>
      <c r="O119" s="104">
        <f t="shared" si="6"/>
      </c>
    </row>
    <row r="120" spans="1:15" ht="16.5" hidden="1">
      <c r="A120" s="2">
        <v>4</v>
      </c>
      <c r="B120" s="80" t="str">
        <f t="shared" si="5"/>
        <v>LTCD-229-K9</v>
      </c>
      <c r="C120" s="80" t="str">
        <f t="shared" si="5"/>
        <v>Huỳnh Thị Mỹ </v>
      </c>
      <c r="D120" s="80" t="str">
        <f t="shared" si="5"/>
        <v>Lệ</v>
      </c>
      <c r="E120" s="80" t="str">
        <f t="shared" si="5"/>
        <v>27/04/1985</v>
      </c>
      <c r="F120" s="122" t="str">
        <f t="shared" si="5"/>
        <v>BRVT</v>
      </c>
      <c r="G120" s="130"/>
      <c r="H120" s="150">
        <v>9</v>
      </c>
      <c r="I120" s="132"/>
      <c r="J120" s="133">
        <v>8</v>
      </c>
      <c r="K120" s="114"/>
      <c r="L120" s="114">
        <v>7.25</v>
      </c>
      <c r="M120" s="103"/>
      <c r="N120" s="109">
        <f t="shared" si="7"/>
        <v>7.75</v>
      </c>
      <c r="O120" s="104">
        <f t="shared" si="6"/>
      </c>
    </row>
    <row r="121" spans="1:15" ht="16.5" hidden="1">
      <c r="A121" s="2">
        <v>5</v>
      </c>
      <c r="B121" s="80" t="str">
        <f t="shared" si="5"/>
        <v>LTCD-230-K9</v>
      </c>
      <c r="C121" s="80" t="str">
        <f t="shared" si="5"/>
        <v>Nguyễn Khánh</v>
      </c>
      <c r="D121" s="80" t="str">
        <f t="shared" si="5"/>
        <v>Linh</v>
      </c>
      <c r="E121" s="80" t="str">
        <f t="shared" si="5"/>
        <v>15/04/1991</v>
      </c>
      <c r="F121" s="122" t="str">
        <f t="shared" si="5"/>
        <v>Bà Rịa</v>
      </c>
      <c r="G121" s="130"/>
      <c r="H121" s="150">
        <v>8</v>
      </c>
      <c r="I121" s="132"/>
      <c r="J121" s="133">
        <v>8</v>
      </c>
      <c r="K121" s="114"/>
      <c r="L121" s="114">
        <v>9</v>
      </c>
      <c r="M121" s="103"/>
      <c r="N121" s="109">
        <f t="shared" si="7"/>
        <v>8.6</v>
      </c>
      <c r="O121" s="104">
        <f t="shared" si="6"/>
      </c>
    </row>
    <row r="122" spans="1:15" ht="16.5" hidden="1">
      <c r="A122" s="2">
        <v>6</v>
      </c>
      <c r="B122" s="80" t="str">
        <f t="shared" si="5"/>
        <v>LTCD-231-K9</v>
      </c>
      <c r="C122" s="80" t="str">
        <f t="shared" si="5"/>
        <v>Phạm Thị Kim</v>
      </c>
      <c r="D122" s="80" t="str">
        <f t="shared" si="5"/>
        <v>Ngân</v>
      </c>
      <c r="E122" s="80" t="str">
        <f t="shared" si="5"/>
        <v>01/07/1991</v>
      </c>
      <c r="F122" s="122" t="str">
        <f t="shared" si="5"/>
        <v>Hà Tĩnh</v>
      </c>
      <c r="G122" s="130"/>
      <c r="H122" s="150">
        <v>9</v>
      </c>
      <c r="I122" s="132"/>
      <c r="J122" s="133">
        <v>8</v>
      </c>
      <c r="K122" s="114"/>
      <c r="L122" s="114">
        <v>8.75</v>
      </c>
      <c r="M122" s="103"/>
      <c r="N122" s="109">
        <f t="shared" si="7"/>
        <v>8.65</v>
      </c>
      <c r="O122" s="104">
        <f t="shared" si="6"/>
      </c>
    </row>
    <row r="123" spans="1:15" ht="16.5" hidden="1">
      <c r="A123" s="2">
        <v>7</v>
      </c>
      <c r="B123" s="80" t="str">
        <f t="shared" si="5"/>
        <v>LTCD-232-K9</v>
      </c>
      <c r="C123" s="80" t="str">
        <f t="shared" si="5"/>
        <v>Đỗ Thị Cẩm </v>
      </c>
      <c r="D123" s="80" t="str">
        <f t="shared" si="5"/>
        <v>Nhung</v>
      </c>
      <c r="E123" s="80" t="str">
        <f t="shared" si="5"/>
        <v>13/06/1997</v>
      </c>
      <c r="F123" s="122" t="str">
        <f t="shared" si="5"/>
        <v>BRVT</v>
      </c>
      <c r="G123" s="130"/>
      <c r="H123" s="150">
        <v>8</v>
      </c>
      <c r="I123" s="132"/>
      <c r="J123" s="133">
        <v>8</v>
      </c>
      <c r="K123" s="114"/>
      <c r="L123" s="114">
        <v>7.25</v>
      </c>
      <c r="M123" s="103"/>
      <c r="N123" s="109">
        <f t="shared" si="7"/>
        <v>7.55</v>
      </c>
      <c r="O123" s="104">
        <f t="shared" si="6"/>
      </c>
    </row>
    <row r="124" spans="1:15" ht="16.5" hidden="1">
      <c r="A124" s="2">
        <v>8</v>
      </c>
      <c r="B124" s="80" t="str">
        <f t="shared" si="5"/>
        <v>LTCD-233-K9</v>
      </c>
      <c r="C124" s="80" t="str">
        <f t="shared" si="5"/>
        <v>Phạm Thị Thu</v>
      </c>
      <c r="D124" s="80" t="str">
        <f t="shared" si="5"/>
        <v>Thảo</v>
      </c>
      <c r="E124" s="80" t="str">
        <f t="shared" si="5"/>
        <v>24/08/1992</v>
      </c>
      <c r="F124" s="122" t="str">
        <f t="shared" si="5"/>
        <v>BRVT</v>
      </c>
      <c r="G124" s="130"/>
      <c r="H124" s="150">
        <v>9</v>
      </c>
      <c r="I124" s="132"/>
      <c r="J124" s="133">
        <v>7</v>
      </c>
      <c r="K124" s="114"/>
      <c r="L124" s="114">
        <v>8</v>
      </c>
      <c r="M124" s="103"/>
      <c r="N124" s="109">
        <f t="shared" si="7"/>
        <v>8</v>
      </c>
      <c r="O124" s="104">
        <f t="shared" si="6"/>
      </c>
    </row>
    <row r="125" spans="1:15" ht="16.5" hidden="1">
      <c r="A125" s="2">
        <v>9</v>
      </c>
      <c r="B125" s="80" t="str">
        <f t="shared" si="5"/>
        <v>LTCD-234-K9</v>
      </c>
      <c r="C125" s="80" t="str">
        <f t="shared" si="5"/>
        <v>Văn Anh </v>
      </c>
      <c r="D125" s="80" t="str">
        <f t="shared" si="5"/>
        <v>Thư</v>
      </c>
      <c r="E125" s="80" t="str">
        <f t="shared" si="5"/>
        <v>01/07/1996</v>
      </c>
      <c r="F125" s="122" t="str">
        <f t="shared" si="5"/>
        <v>BRVT</v>
      </c>
      <c r="G125" s="130"/>
      <c r="H125" s="150">
        <v>9</v>
      </c>
      <c r="I125" s="132"/>
      <c r="J125" s="133">
        <v>8</v>
      </c>
      <c r="K125" s="114"/>
      <c r="L125" s="114">
        <v>8.75</v>
      </c>
      <c r="M125" s="103"/>
      <c r="N125" s="109">
        <f t="shared" si="7"/>
        <v>8.65</v>
      </c>
      <c r="O125" s="104">
        <f t="shared" si="6"/>
      </c>
    </row>
    <row r="126" spans="1:15" ht="16.5" hidden="1">
      <c r="A126" s="2">
        <v>10</v>
      </c>
      <c r="B126" s="80" t="str">
        <f t="shared" si="5"/>
        <v>LTCD-235-K9</v>
      </c>
      <c r="C126" s="80" t="str">
        <f t="shared" si="5"/>
        <v>Hoàng Thị Thu </v>
      </c>
      <c r="D126" s="80" t="str">
        <f t="shared" si="5"/>
        <v>Thủy</v>
      </c>
      <c r="E126" s="80" t="str">
        <f t="shared" si="5"/>
        <v>10/07/1991</v>
      </c>
      <c r="F126" s="122" t="str">
        <f t="shared" si="5"/>
        <v>BRVT</v>
      </c>
      <c r="G126" s="130"/>
      <c r="H126" s="150">
        <v>8</v>
      </c>
      <c r="I126" s="132"/>
      <c r="J126" s="133">
        <v>7</v>
      </c>
      <c r="K126" s="114"/>
      <c r="L126" s="114">
        <v>7.5</v>
      </c>
      <c r="M126" s="103"/>
      <c r="N126" s="109">
        <f t="shared" si="7"/>
        <v>7.5</v>
      </c>
      <c r="O126" s="104">
        <f t="shared" si="6"/>
      </c>
    </row>
    <row r="127" spans="1:15" ht="16.5" hidden="1">
      <c r="A127" s="2">
        <v>11</v>
      </c>
      <c r="B127" s="80" t="str">
        <f t="shared" si="5"/>
        <v>LTCD-236-K9</v>
      </c>
      <c r="C127" s="80" t="str">
        <f t="shared" si="5"/>
        <v>Huỳnh Thị Thảo </v>
      </c>
      <c r="D127" s="80" t="str">
        <f t="shared" si="5"/>
        <v>Trang</v>
      </c>
      <c r="E127" s="80" t="str">
        <f t="shared" si="5"/>
        <v>10/05/1993</v>
      </c>
      <c r="F127" s="122" t="str">
        <f t="shared" si="5"/>
        <v>BRVT</v>
      </c>
      <c r="G127" s="130"/>
      <c r="H127" s="150">
        <v>8</v>
      </c>
      <c r="I127" s="132"/>
      <c r="J127" s="133">
        <v>8</v>
      </c>
      <c r="K127" s="114"/>
      <c r="L127" s="114">
        <v>9</v>
      </c>
      <c r="M127" s="103"/>
      <c r="N127" s="109">
        <f t="shared" si="7"/>
        <v>8.6</v>
      </c>
      <c r="O127" s="104">
        <f t="shared" si="6"/>
      </c>
    </row>
    <row r="128" spans="1:15" ht="16.5" hidden="1">
      <c r="A128" s="2">
        <v>12</v>
      </c>
      <c r="B128" s="80" t="str">
        <f t="shared" si="5"/>
        <v>LTCD-237-K9</v>
      </c>
      <c r="C128" s="80" t="str">
        <f t="shared" si="5"/>
        <v>Nguyễn Thị Thanh</v>
      </c>
      <c r="D128" s="80" t="str">
        <f t="shared" si="5"/>
        <v>Xuân</v>
      </c>
      <c r="E128" s="80" t="str">
        <f t="shared" si="5"/>
        <v>15/07/1990</v>
      </c>
      <c r="F128" s="122" t="str">
        <f t="shared" si="5"/>
        <v>BRVT</v>
      </c>
      <c r="G128" s="130"/>
      <c r="H128" s="150">
        <v>8</v>
      </c>
      <c r="I128" s="132"/>
      <c r="J128" s="133">
        <v>8</v>
      </c>
      <c r="K128" s="114"/>
      <c r="L128" s="114">
        <v>9</v>
      </c>
      <c r="M128" s="103"/>
      <c r="N128" s="109">
        <f t="shared" si="7"/>
        <v>8.6</v>
      </c>
      <c r="O128" s="104">
        <f t="shared" si="6"/>
      </c>
    </row>
    <row r="129" spans="1:15" ht="16.5" hidden="1">
      <c r="A129" s="2">
        <v>13</v>
      </c>
      <c r="B129" s="80" t="str">
        <f t="shared" si="5"/>
        <v>LTCD-238-K9</v>
      </c>
      <c r="C129" s="80" t="str">
        <f t="shared" si="5"/>
        <v>Lê Thị Trang </v>
      </c>
      <c r="D129" s="80" t="str">
        <f t="shared" si="5"/>
        <v>Đài</v>
      </c>
      <c r="E129" s="80" t="str">
        <f t="shared" si="5"/>
        <v>05/11/1991</v>
      </c>
      <c r="F129" s="122" t="str">
        <f t="shared" si="5"/>
        <v>BRVT</v>
      </c>
      <c r="G129" s="130"/>
      <c r="H129" s="150">
        <v>9</v>
      </c>
      <c r="I129" s="132"/>
      <c r="J129" s="133">
        <v>8</v>
      </c>
      <c r="K129" s="114"/>
      <c r="L129" s="114">
        <v>8.75</v>
      </c>
      <c r="M129" s="103"/>
      <c r="N129" s="109">
        <f t="shared" si="7"/>
        <v>8.65</v>
      </c>
      <c r="O129" s="104">
        <f t="shared" si="6"/>
      </c>
    </row>
    <row r="130" spans="1:15" ht="16.5" hidden="1">
      <c r="A130" s="2">
        <v>14</v>
      </c>
      <c r="B130" s="80" t="str">
        <f t="shared" si="5"/>
        <v>LTCD-239-K9</v>
      </c>
      <c r="C130" s="80" t="str">
        <f t="shared" si="5"/>
        <v>Vũ Thị Mai</v>
      </c>
      <c r="D130" s="80" t="str">
        <f t="shared" si="5"/>
        <v>Uyên</v>
      </c>
      <c r="E130" s="80" t="str">
        <f t="shared" si="5"/>
        <v>29/09/1990</v>
      </c>
      <c r="F130" s="122" t="str">
        <f t="shared" si="5"/>
        <v>Nghệ An</v>
      </c>
      <c r="G130" s="130"/>
      <c r="H130" s="150">
        <v>8</v>
      </c>
      <c r="I130" s="132"/>
      <c r="J130" s="133">
        <v>8</v>
      </c>
      <c r="K130" s="114"/>
      <c r="L130" s="114">
        <v>8.5</v>
      </c>
      <c r="M130" s="103"/>
      <c r="N130" s="109">
        <f t="shared" si="7"/>
        <v>8.3</v>
      </c>
      <c r="O130" s="104">
        <f t="shared" si="6"/>
      </c>
    </row>
    <row r="131" spans="1:15" ht="16.5" hidden="1">
      <c r="A131" s="2">
        <v>15</v>
      </c>
      <c r="B131" s="80" t="str">
        <f t="shared" si="5"/>
        <v>LTCD-240-K9</v>
      </c>
      <c r="C131" s="80" t="str">
        <f t="shared" si="5"/>
        <v>Chu Trúc</v>
      </c>
      <c r="D131" s="80" t="str">
        <f t="shared" si="5"/>
        <v>Lan</v>
      </c>
      <c r="E131" s="80" t="str">
        <f t="shared" si="5"/>
        <v>14/09/1992</v>
      </c>
      <c r="F131" s="122" t="str">
        <f t="shared" si="5"/>
        <v>BRVT</v>
      </c>
      <c r="G131" s="130"/>
      <c r="H131" s="150">
        <v>9</v>
      </c>
      <c r="I131" s="132"/>
      <c r="J131" s="133">
        <v>8</v>
      </c>
      <c r="K131" s="114"/>
      <c r="L131" s="114">
        <v>8.25</v>
      </c>
      <c r="M131" s="103"/>
      <c r="N131" s="109">
        <f t="shared" si="7"/>
        <v>8.350000000000001</v>
      </c>
      <c r="O131" s="104">
        <f t="shared" si="6"/>
      </c>
    </row>
    <row r="132" spans="1:15" ht="16.5" hidden="1">
      <c r="A132" s="2"/>
      <c r="B132" s="80"/>
      <c r="C132" s="80"/>
      <c r="D132" s="80"/>
      <c r="E132" s="80"/>
      <c r="F132" s="122"/>
      <c r="G132" s="130"/>
      <c r="H132" s="150"/>
      <c r="I132" s="132"/>
      <c r="J132" s="133"/>
      <c r="K132" s="114"/>
      <c r="L132" s="114"/>
      <c r="M132" s="103"/>
      <c r="N132" s="109"/>
      <c r="O132" s="104"/>
    </row>
    <row r="133" spans="1:15" ht="16.5" hidden="1">
      <c r="A133" s="2"/>
      <c r="B133" s="80"/>
      <c r="C133" s="80"/>
      <c r="D133" s="80"/>
      <c r="E133" s="80"/>
      <c r="F133" s="122"/>
      <c r="G133" s="130"/>
      <c r="H133" s="131"/>
      <c r="I133" s="131"/>
      <c r="J133" s="132"/>
      <c r="K133" s="147"/>
      <c r="L133" s="147"/>
      <c r="M133" s="103"/>
      <c r="N133" s="109"/>
      <c r="O133" s="104"/>
    </row>
    <row r="134" ht="15.75" hidden="1"/>
    <row r="135" ht="15.75" hidden="1"/>
    <row r="136" ht="15.75" hidden="1"/>
    <row r="137" ht="15.75" hidden="1">
      <c r="A137" s="6" t="str">
        <f>C52</f>
        <v>Giáo dục thể chất</v>
      </c>
    </row>
    <row r="138" spans="1:15" ht="63.75" customHeight="1" hidden="1">
      <c r="A138" s="175" t="s">
        <v>2</v>
      </c>
      <c r="B138" s="87" t="s">
        <v>41</v>
      </c>
      <c r="C138" s="91" t="s">
        <v>3</v>
      </c>
      <c r="D138" s="92"/>
      <c r="E138" s="89" t="s">
        <v>4</v>
      </c>
      <c r="F138" s="89" t="s">
        <v>5</v>
      </c>
      <c r="G138" s="4" t="s">
        <v>6</v>
      </c>
      <c r="H138" s="4" t="s">
        <v>7</v>
      </c>
      <c r="I138" s="4"/>
      <c r="J138" s="4" t="s">
        <v>8</v>
      </c>
      <c r="K138" s="4"/>
      <c r="L138" s="99" t="s">
        <v>9</v>
      </c>
      <c r="M138" s="100"/>
      <c r="N138" s="87" t="s">
        <v>10</v>
      </c>
      <c r="O138" s="87" t="s">
        <v>11</v>
      </c>
    </row>
    <row r="139" spans="1:15" ht="15.75" hidden="1">
      <c r="A139" s="167"/>
      <c r="B139" s="90"/>
      <c r="C139" s="93"/>
      <c r="D139" s="94"/>
      <c r="E139" s="90"/>
      <c r="F139" s="90"/>
      <c r="G139" s="4"/>
      <c r="H139" s="3" t="s">
        <v>12</v>
      </c>
      <c r="I139" s="3" t="s">
        <v>13</v>
      </c>
      <c r="J139" s="3" t="s">
        <v>12</v>
      </c>
      <c r="K139" s="3" t="s">
        <v>13</v>
      </c>
      <c r="L139" s="78" t="s">
        <v>39</v>
      </c>
      <c r="M139" s="4" t="s">
        <v>40</v>
      </c>
      <c r="N139" s="97"/>
      <c r="O139" s="97"/>
    </row>
    <row r="140" spans="1:15" ht="15.75" hidden="1">
      <c r="A140" s="168"/>
      <c r="B140" s="88"/>
      <c r="C140" s="95"/>
      <c r="D140" s="96"/>
      <c r="E140" s="88"/>
      <c r="F140" s="88"/>
      <c r="G140" s="4"/>
      <c r="H140" s="3"/>
      <c r="I140" s="3"/>
      <c r="J140" s="3"/>
      <c r="K140" s="3"/>
      <c r="L140" s="4"/>
      <c r="M140" s="4"/>
      <c r="N140" s="98"/>
      <c r="O140" s="98"/>
    </row>
    <row r="141" spans="1:15" ht="16.5" hidden="1">
      <c r="A141" s="2">
        <v>1</v>
      </c>
      <c r="B141" s="80" t="str">
        <f aca="true" t="shared" si="8" ref="B141:F155">B70</f>
        <v>LTCD-226-K9</v>
      </c>
      <c r="C141" s="80" t="str">
        <f t="shared" si="8"/>
        <v>Bùi Thị Vân</v>
      </c>
      <c r="D141" s="80" t="str">
        <f t="shared" si="8"/>
        <v>Anh</v>
      </c>
      <c r="E141" s="80" t="str">
        <f t="shared" si="8"/>
        <v>21/05/1984</v>
      </c>
      <c r="F141" s="80" t="str">
        <f t="shared" si="8"/>
        <v>BRVT</v>
      </c>
      <c r="G141" s="130"/>
      <c r="H141" s="150">
        <v>9</v>
      </c>
      <c r="I141" s="132"/>
      <c r="J141" s="133">
        <v>9</v>
      </c>
      <c r="K141" s="114"/>
      <c r="L141" s="133">
        <v>9</v>
      </c>
      <c r="M141" s="79"/>
      <c r="N141" s="109">
        <f>H141*0.2+J141*0.2+L141*0.6</f>
        <v>9</v>
      </c>
      <c r="O141" s="104">
        <f>IF(N141&lt;4,"Học lại","")</f>
      </c>
    </row>
    <row r="142" spans="1:15" ht="16.5" hidden="1">
      <c r="A142" s="2">
        <v>2</v>
      </c>
      <c r="B142" s="80" t="str">
        <f t="shared" si="8"/>
        <v>LTCD-227-K9</v>
      </c>
      <c r="C142" s="80" t="str">
        <f t="shared" si="8"/>
        <v>Vũ Thị </v>
      </c>
      <c r="D142" s="80" t="str">
        <f t="shared" si="8"/>
        <v>Hà</v>
      </c>
      <c r="E142" s="80" t="str">
        <f t="shared" si="8"/>
        <v>02/06/1989</v>
      </c>
      <c r="F142" s="80" t="str">
        <f t="shared" si="8"/>
        <v>Bình Định</v>
      </c>
      <c r="G142" s="130"/>
      <c r="H142" s="150">
        <v>6</v>
      </c>
      <c r="I142" s="132"/>
      <c r="J142" s="133">
        <v>8</v>
      </c>
      <c r="K142" s="114"/>
      <c r="L142" s="133">
        <v>8</v>
      </c>
      <c r="M142" s="79"/>
      <c r="N142" s="109">
        <f aca="true" t="shared" si="9" ref="N142:N155">H142*0.2+J142*0.2+L142*0.6</f>
        <v>7.6</v>
      </c>
      <c r="O142" s="104">
        <f aca="true" t="shared" si="10" ref="O142:O155">IF(N142&lt;4,"Học lại","")</f>
      </c>
    </row>
    <row r="143" spans="1:15" ht="16.5" hidden="1">
      <c r="A143" s="2">
        <v>3</v>
      </c>
      <c r="B143" s="80" t="str">
        <f t="shared" si="8"/>
        <v>LTCD-228-K9</v>
      </c>
      <c r="C143" s="80" t="str">
        <f t="shared" si="8"/>
        <v>Bùi Thị </v>
      </c>
      <c r="D143" s="80" t="str">
        <f t="shared" si="8"/>
        <v>Hoa</v>
      </c>
      <c r="E143" s="80" t="str">
        <f t="shared" si="8"/>
        <v>10/09/1991</v>
      </c>
      <c r="F143" s="80" t="str">
        <f t="shared" si="8"/>
        <v>Thanh Hóa</v>
      </c>
      <c r="G143" s="130"/>
      <c r="H143" s="150">
        <v>9</v>
      </c>
      <c r="I143" s="132"/>
      <c r="J143" s="133">
        <v>9</v>
      </c>
      <c r="K143" s="114"/>
      <c r="L143" s="133">
        <v>9</v>
      </c>
      <c r="M143" s="79"/>
      <c r="N143" s="109">
        <f t="shared" si="9"/>
        <v>9</v>
      </c>
      <c r="O143" s="104">
        <f t="shared" si="10"/>
      </c>
    </row>
    <row r="144" spans="1:15" ht="16.5" hidden="1">
      <c r="A144" s="2">
        <v>4</v>
      </c>
      <c r="B144" s="80" t="str">
        <f t="shared" si="8"/>
        <v>LTCD-229-K9</v>
      </c>
      <c r="C144" s="80" t="str">
        <f t="shared" si="8"/>
        <v>Huỳnh Thị Mỹ </v>
      </c>
      <c r="D144" s="80" t="str">
        <f t="shared" si="8"/>
        <v>Lệ</v>
      </c>
      <c r="E144" s="80" t="str">
        <f t="shared" si="8"/>
        <v>27/04/1985</v>
      </c>
      <c r="F144" s="80" t="str">
        <f t="shared" si="8"/>
        <v>BRVT</v>
      </c>
      <c r="G144" s="130"/>
      <c r="H144" s="150">
        <v>8</v>
      </c>
      <c r="I144" s="132"/>
      <c r="J144" s="133">
        <v>9</v>
      </c>
      <c r="K144" s="114"/>
      <c r="L144" s="133">
        <v>9</v>
      </c>
      <c r="M144" s="79"/>
      <c r="N144" s="109">
        <f t="shared" si="9"/>
        <v>8.8</v>
      </c>
      <c r="O144" s="104">
        <f t="shared" si="10"/>
      </c>
    </row>
    <row r="145" spans="1:15" ht="16.5" hidden="1">
      <c r="A145" s="2">
        <v>5</v>
      </c>
      <c r="B145" s="80" t="str">
        <f t="shared" si="8"/>
        <v>LTCD-230-K9</v>
      </c>
      <c r="C145" s="80" t="str">
        <f t="shared" si="8"/>
        <v>Nguyễn Khánh</v>
      </c>
      <c r="D145" s="80" t="str">
        <f t="shared" si="8"/>
        <v>Linh</v>
      </c>
      <c r="E145" s="80" t="str">
        <f t="shared" si="8"/>
        <v>15/04/1991</v>
      </c>
      <c r="F145" s="80" t="str">
        <f t="shared" si="8"/>
        <v>Bà Rịa</v>
      </c>
      <c r="G145" s="130"/>
      <c r="H145" s="150">
        <v>8</v>
      </c>
      <c r="I145" s="132"/>
      <c r="J145" s="133">
        <v>8</v>
      </c>
      <c r="K145" s="114"/>
      <c r="L145" s="133">
        <v>8</v>
      </c>
      <c r="M145" s="79"/>
      <c r="N145" s="109">
        <f t="shared" si="9"/>
        <v>8</v>
      </c>
      <c r="O145" s="104">
        <f t="shared" si="10"/>
      </c>
    </row>
    <row r="146" spans="1:15" ht="16.5" hidden="1">
      <c r="A146" s="2">
        <v>6</v>
      </c>
      <c r="B146" s="80" t="str">
        <f t="shared" si="8"/>
        <v>LTCD-231-K9</v>
      </c>
      <c r="C146" s="80" t="str">
        <f t="shared" si="8"/>
        <v>Phạm Thị Kim</v>
      </c>
      <c r="D146" s="80" t="str">
        <f t="shared" si="8"/>
        <v>Ngân</v>
      </c>
      <c r="E146" s="80" t="str">
        <f t="shared" si="8"/>
        <v>01/07/1991</v>
      </c>
      <c r="F146" s="80" t="str">
        <f t="shared" si="8"/>
        <v>Hà Tĩnh</v>
      </c>
      <c r="G146" s="130"/>
      <c r="H146" s="150">
        <v>9</v>
      </c>
      <c r="I146" s="132"/>
      <c r="J146" s="133">
        <v>9</v>
      </c>
      <c r="K146" s="114"/>
      <c r="L146" s="133">
        <v>9</v>
      </c>
      <c r="M146" s="79"/>
      <c r="N146" s="109">
        <f t="shared" si="9"/>
        <v>9</v>
      </c>
      <c r="O146" s="104">
        <f t="shared" si="10"/>
      </c>
    </row>
    <row r="147" spans="1:15" ht="16.5" hidden="1">
      <c r="A147" s="2">
        <v>7</v>
      </c>
      <c r="B147" s="80" t="str">
        <f t="shared" si="8"/>
        <v>LTCD-232-K9</v>
      </c>
      <c r="C147" s="80" t="str">
        <f t="shared" si="8"/>
        <v>Đỗ Thị Cẩm </v>
      </c>
      <c r="D147" s="80" t="str">
        <f t="shared" si="8"/>
        <v>Nhung</v>
      </c>
      <c r="E147" s="80" t="str">
        <f t="shared" si="8"/>
        <v>13/06/1997</v>
      </c>
      <c r="F147" s="80" t="str">
        <f t="shared" si="8"/>
        <v>BRVT</v>
      </c>
      <c r="G147" s="130"/>
      <c r="H147" s="150"/>
      <c r="I147" s="132"/>
      <c r="J147" s="133"/>
      <c r="K147" s="114"/>
      <c r="L147" s="133"/>
      <c r="M147" s="79"/>
      <c r="N147" s="109">
        <f t="shared" si="9"/>
        <v>0</v>
      </c>
      <c r="O147" s="104" t="str">
        <f t="shared" si="10"/>
        <v>Học lại</v>
      </c>
    </row>
    <row r="148" spans="1:15" ht="16.5" hidden="1">
      <c r="A148" s="2">
        <v>8</v>
      </c>
      <c r="B148" s="80" t="str">
        <f t="shared" si="8"/>
        <v>LTCD-233-K9</v>
      </c>
      <c r="C148" s="80" t="str">
        <f t="shared" si="8"/>
        <v>Phạm Thị Thu</v>
      </c>
      <c r="D148" s="80" t="str">
        <f t="shared" si="8"/>
        <v>Thảo</v>
      </c>
      <c r="E148" s="80" t="str">
        <f t="shared" si="8"/>
        <v>24/08/1992</v>
      </c>
      <c r="F148" s="80" t="str">
        <f t="shared" si="8"/>
        <v>BRVT</v>
      </c>
      <c r="G148" s="130"/>
      <c r="H148" s="150">
        <v>8</v>
      </c>
      <c r="I148" s="132"/>
      <c r="J148" s="133">
        <v>9</v>
      </c>
      <c r="K148" s="114"/>
      <c r="L148" s="133">
        <v>9</v>
      </c>
      <c r="M148" s="79"/>
      <c r="N148" s="109">
        <f t="shared" si="9"/>
        <v>8.8</v>
      </c>
      <c r="O148" s="104">
        <f t="shared" si="10"/>
      </c>
    </row>
    <row r="149" spans="1:15" ht="16.5" hidden="1">
      <c r="A149" s="2">
        <v>9</v>
      </c>
      <c r="B149" s="80" t="str">
        <f t="shared" si="8"/>
        <v>LTCD-234-K9</v>
      </c>
      <c r="C149" s="80" t="str">
        <f t="shared" si="8"/>
        <v>Văn Anh </v>
      </c>
      <c r="D149" s="80" t="str">
        <f t="shared" si="8"/>
        <v>Thư</v>
      </c>
      <c r="E149" s="80" t="str">
        <f t="shared" si="8"/>
        <v>01/07/1996</v>
      </c>
      <c r="F149" s="80" t="str">
        <f t="shared" si="8"/>
        <v>BRVT</v>
      </c>
      <c r="G149" s="130"/>
      <c r="H149" s="150">
        <v>7</v>
      </c>
      <c r="I149" s="132"/>
      <c r="J149" s="133">
        <v>7</v>
      </c>
      <c r="K149" s="114"/>
      <c r="L149" s="133">
        <v>7</v>
      </c>
      <c r="M149" s="79"/>
      <c r="N149" s="109">
        <f t="shared" si="9"/>
        <v>7</v>
      </c>
      <c r="O149" s="104">
        <f t="shared" si="10"/>
      </c>
    </row>
    <row r="150" spans="1:15" ht="16.5" hidden="1">
      <c r="A150" s="2">
        <v>10</v>
      </c>
      <c r="B150" s="80" t="str">
        <f t="shared" si="8"/>
        <v>LTCD-235-K9</v>
      </c>
      <c r="C150" s="80" t="str">
        <f t="shared" si="8"/>
        <v>Hoàng Thị Thu </v>
      </c>
      <c r="D150" s="80" t="str">
        <f t="shared" si="8"/>
        <v>Thủy</v>
      </c>
      <c r="E150" s="80" t="str">
        <f t="shared" si="8"/>
        <v>10/07/1991</v>
      </c>
      <c r="F150" s="80" t="str">
        <f t="shared" si="8"/>
        <v>BRVT</v>
      </c>
      <c r="G150" s="130"/>
      <c r="H150" s="150">
        <v>9</v>
      </c>
      <c r="I150" s="132"/>
      <c r="J150" s="133">
        <v>9</v>
      </c>
      <c r="K150" s="114"/>
      <c r="L150" s="133">
        <v>9</v>
      </c>
      <c r="M150" s="79"/>
      <c r="N150" s="109">
        <f t="shared" si="9"/>
        <v>9</v>
      </c>
      <c r="O150" s="104">
        <f t="shared" si="10"/>
      </c>
    </row>
    <row r="151" spans="1:15" ht="16.5" hidden="1">
      <c r="A151" s="2">
        <v>11</v>
      </c>
      <c r="B151" s="80" t="str">
        <f t="shared" si="8"/>
        <v>LTCD-236-K9</v>
      </c>
      <c r="C151" s="80" t="str">
        <f t="shared" si="8"/>
        <v>Huỳnh Thị Thảo </v>
      </c>
      <c r="D151" s="80" t="str">
        <f t="shared" si="8"/>
        <v>Trang</v>
      </c>
      <c r="E151" s="80" t="str">
        <f t="shared" si="8"/>
        <v>10/05/1993</v>
      </c>
      <c r="F151" s="80" t="str">
        <f t="shared" si="8"/>
        <v>BRVT</v>
      </c>
      <c r="G151" s="130"/>
      <c r="H151" s="150">
        <v>8</v>
      </c>
      <c r="I151" s="132"/>
      <c r="J151" s="133">
        <v>9</v>
      </c>
      <c r="K151" s="114"/>
      <c r="L151" s="133">
        <v>9</v>
      </c>
      <c r="M151" s="79"/>
      <c r="N151" s="109">
        <f t="shared" si="9"/>
        <v>8.8</v>
      </c>
      <c r="O151" s="104">
        <f t="shared" si="10"/>
      </c>
    </row>
    <row r="152" spans="1:15" ht="16.5" hidden="1">
      <c r="A152" s="2">
        <v>12</v>
      </c>
      <c r="B152" s="80" t="str">
        <f t="shared" si="8"/>
        <v>LTCD-237-K9</v>
      </c>
      <c r="C152" s="80" t="str">
        <f t="shared" si="8"/>
        <v>Nguyễn Thị Thanh</v>
      </c>
      <c r="D152" s="80" t="str">
        <f t="shared" si="8"/>
        <v>Xuân</v>
      </c>
      <c r="E152" s="80" t="str">
        <f t="shared" si="8"/>
        <v>15/07/1990</v>
      </c>
      <c r="F152" s="80" t="str">
        <f t="shared" si="8"/>
        <v>BRVT</v>
      </c>
      <c r="G152" s="130"/>
      <c r="H152" s="150">
        <v>8</v>
      </c>
      <c r="I152" s="132"/>
      <c r="J152" s="133">
        <v>8</v>
      </c>
      <c r="K152" s="114"/>
      <c r="L152" s="133">
        <v>8</v>
      </c>
      <c r="M152" s="79"/>
      <c r="N152" s="109">
        <f t="shared" si="9"/>
        <v>8</v>
      </c>
      <c r="O152" s="104">
        <f t="shared" si="10"/>
      </c>
    </row>
    <row r="153" spans="1:15" ht="16.5" hidden="1">
      <c r="A153" s="2">
        <v>13</v>
      </c>
      <c r="B153" s="80" t="str">
        <f t="shared" si="8"/>
        <v>LTCD-238-K9</v>
      </c>
      <c r="C153" s="80" t="str">
        <f t="shared" si="8"/>
        <v>Lê Thị Trang </v>
      </c>
      <c r="D153" s="80" t="str">
        <f t="shared" si="8"/>
        <v>Đài</v>
      </c>
      <c r="E153" s="80" t="str">
        <f t="shared" si="8"/>
        <v>05/11/1991</v>
      </c>
      <c r="F153" s="80" t="str">
        <f t="shared" si="8"/>
        <v>BRVT</v>
      </c>
      <c r="G153" s="130"/>
      <c r="H153" s="150">
        <v>8</v>
      </c>
      <c r="I153" s="132"/>
      <c r="J153" s="133">
        <v>9</v>
      </c>
      <c r="K153" s="114"/>
      <c r="L153" s="133">
        <v>9</v>
      </c>
      <c r="M153" s="79"/>
      <c r="N153" s="109">
        <f t="shared" si="9"/>
        <v>8.8</v>
      </c>
      <c r="O153" s="104">
        <f t="shared" si="10"/>
      </c>
    </row>
    <row r="154" spans="1:15" ht="16.5" hidden="1">
      <c r="A154" s="2">
        <v>14</v>
      </c>
      <c r="B154" s="80" t="str">
        <f t="shared" si="8"/>
        <v>LTCD-239-K9</v>
      </c>
      <c r="C154" s="80" t="str">
        <f t="shared" si="8"/>
        <v>Vũ Thị Mai</v>
      </c>
      <c r="D154" s="80" t="str">
        <f t="shared" si="8"/>
        <v>Uyên</v>
      </c>
      <c r="E154" s="80" t="str">
        <f t="shared" si="8"/>
        <v>29/09/1990</v>
      </c>
      <c r="F154" s="80" t="str">
        <f t="shared" si="8"/>
        <v>Nghệ An</v>
      </c>
      <c r="G154" s="130"/>
      <c r="H154" s="150">
        <v>6</v>
      </c>
      <c r="I154" s="132"/>
      <c r="J154" s="133">
        <v>8</v>
      </c>
      <c r="K154" s="114"/>
      <c r="L154" s="133">
        <v>8</v>
      </c>
      <c r="M154" s="79"/>
      <c r="N154" s="109">
        <f t="shared" si="9"/>
        <v>7.6</v>
      </c>
      <c r="O154" s="104">
        <f t="shared" si="10"/>
      </c>
    </row>
    <row r="155" spans="1:15" ht="16.5" hidden="1">
      <c r="A155" s="2">
        <v>15</v>
      </c>
      <c r="B155" s="80" t="str">
        <f t="shared" si="8"/>
        <v>LTCD-240-K9</v>
      </c>
      <c r="C155" s="80" t="str">
        <f t="shared" si="8"/>
        <v>Chu Trúc</v>
      </c>
      <c r="D155" s="80" t="str">
        <f t="shared" si="8"/>
        <v>Lan</v>
      </c>
      <c r="E155" s="80" t="str">
        <f t="shared" si="8"/>
        <v>14/09/1992</v>
      </c>
      <c r="F155" s="80" t="str">
        <f t="shared" si="8"/>
        <v>BRVT</v>
      </c>
      <c r="G155" s="130"/>
      <c r="H155" s="150">
        <v>8</v>
      </c>
      <c r="I155" s="132"/>
      <c r="J155" s="133">
        <v>9</v>
      </c>
      <c r="K155" s="114"/>
      <c r="L155" s="133">
        <v>9</v>
      </c>
      <c r="M155" s="79"/>
      <c r="N155" s="109">
        <f t="shared" si="9"/>
        <v>8.8</v>
      </c>
      <c r="O155" s="104">
        <f t="shared" si="10"/>
      </c>
    </row>
    <row r="156" spans="1:15" ht="16.5" hidden="1">
      <c r="A156" s="2"/>
      <c r="B156" s="80"/>
      <c r="C156" s="80"/>
      <c r="D156" s="80"/>
      <c r="E156" s="80"/>
      <c r="F156" s="80"/>
      <c r="G156" s="130"/>
      <c r="H156" s="150"/>
      <c r="I156" s="132"/>
      <c r="J156" s="133"/>
      <c r="K156" s="114"/>
      <c r="L156" s="114"/>
      <c r="M156" s="79"/>
      <c r="N156" s="109"/>
      <c r="O156" s="104"/>
    </row>
    <row r="157" spans="1:15" ht="16.5" hidden="1">
      <c r="A157" s="2"/>
      <c r="B157" s="80"/>
      <c r="C157" s="80"/>
      <c r="D157" s="80"/>
      <c r="E157" s="80"/>
      <c r="F157" s="80"/>
      <c r="G157" s="130"/>
      <c r="H157" s="132"/>
      <c r="I157" s="131"/>
      <c r="J157" s="132"/>
      <c r="K157" s="133"/>
      <c r="L157" s="114"/>
      <c r="M157" s="79"/>
      <c r="N157" s="109"/>
      <c r="O157" s="104"/>
    </row>
    <row r="158" spans="1:15" ht="16.5" hidden="1">
      <c r="A158" s="2"/>
      <c r="B158" s="80"/>
      <c r="C158" s="80"/>
      <c r="D158" s="80"/>
      <c r="E158" s="80"/>
      <c r="F158" s="80"/>
      <c r="G158" s="130"/>
      <c r="H158" s="132"/>
      <c r="I158" s="131"/>
      <c r="J158" s="132"/>
      <c r="K158" s="133"/>
      <c r="L158" s="114"/>
      <c r="M158" s="79"/>
      <c r="N158" s="109"/>
      <c r="O158" s="104"/>
    </row>
    <row r="159" spans="1:15" ht="12.75" hidden="1">
      <c r="A159" s="2"/>
      <c r="B159" s="80"/>
      <c r="C159" s="80"/>
      <c r="D159" s="80"/>
      <c r="E159" s="80"/>
      <c r="F159" s="80"/>
      <c r="G159" s="146"/>
      <c r="H159" s="146"/>
      <c r="I159" s="146"/>
      <c r="J159" s="146"/>
      <c r="K159" s="146"/>
      <c r="L159" s="146"/>
      <c r="M159" s="79"/>
      <c r="N159" s="109"/>
      <c r="O159" s="104"/>
    </row>
    <row r="160" ht="15.75" hidden="1"/>
    <row r="161" ht="15.75" hidden="1"/>
    <row r="162" ht="15.75" hidden="1">
      <c r="A162" s="6">
        <f>C53</f>
        <v>0</v>
      </c>
    </row>
    <row r="163" spans="1:15" ht="63.75" customHeight="1" hidden="1">
      <c r="A163" s="175" t="s">
        <v>2</v>
      </c>
      <c r="B163" s="158" t="s">
        <v>41</v>
      </c>
      <c r="C163" s="169" t="s">
        <v>3</v>
      </c>
      <c r="D163" s="170"/>
      <c r="E163" s="175" t="s">
        <v>4</v>
      </c>
      <c r="F163" s="175" t="s">
        <v>5</v>
      </c>
      <c r="G163" s="161" t="s">
        <v>6</v>
      </c>
      <c r="H163" s="161" t="s">
        <v>7</v>
      </c>
      <c r="I163" s="161"/>
      <c r="J163" s="161" t="s">
        <v>8</v>
      </c>
      <c r="K163" s="161"/>
      <c r="L163" s="162" t="s">
        <v>9</v>
      </c>
      <c r="M163" s="163"/>
      <c r="N163" s="158" t="s">
        <v>10</v>
      </c>
      <c r="O163" s="158" t="s">
        <v>11</v>
      </c>
    </row>
    <row r="164" spans="1:15" ht="15.75" hidden="1">
      <c r="A164" s="167"/>
      <c r="B164" s="167"/>
      <c r="C164" s="171"/>
      <c r="D164" s="172"/>
      <c r="E164" s="167"/>
      <c r="F164" s="167"/>
      <c r="G164" s="161"/>
      <c r="H164" s="3" t="s">
        <v>12</v>
      </c>
      <c r="I164" s="3" t="s">
        <v>13</v>
      </c>
      <c r="J164" s="3" t="s">
        <v>12</v>
      </c>
      <c r="K164" s="3" t="s">
        <v>13</v>
      </c>
      <c r="L164" s="78" t="s">
        <v>39</v>
      </c>
      <c r="M164" s="4" t="s">
        <v>40</v>
      </c>
      <c r="N164" s="159"/>
      <c r="O164" s="159"/>
    </row>
    <row r="165" spans="1:15" ht="15.75" hidden="1">
      <c r="A165" s="168"/>
      <c r="B165" s="168"/>
      <c r="C165" s="173"/>
      <c r="D165" s="174"/>
      <c r="E165" s="168"/>
      <c r="F165" s="168"/>
      <c r="G165" s="4"/>
      <c r="H165" s="3"/>
      <c r="I165" s="3"/>
      <c r="J165" s="3"/>
      <c r="K165" s="3"/>
      <c r="L165" s="4"/>
      <c r="M165" s="4"/>
      <c r="N165" s="160"/>
      <c r="O165" s="160"/>
    </row>
    <row r="166" spans="1:17" ht="16.5" hidden="1">
      <c r="A166" s="2">
        <v>1</v>
      </c>
      <c r="B166" s="80" t="str">
        <f aca="true" t="shared" si="11" ref="B166:F170">B70</f>
        <v>LTCD-226-K9</v>
      </c>
      <c r="C166" s="80" t="str">
        <f t="shared" si="11"/>
        <v>Bùi Thị Vân</v>
      </c>
      <c r="D166" s="80" t="str">
        <f t="shared" si="11"/>
        <v>Anh</v>
      </c>
      <c r="E166" s="80" t="str">
        <f t="shared" si="11"/>
        <v>21/05/1984</v>
      </c>
      <c r="F166" s="80" t="str">
        <f t="shared" si="11"/>
        <v>BRVT</v>
      </c>
      <c r="G166" s="130"/>
      <c r="H166" s="150"/>
      <c r="I166" s="151"/>
      <c r="J166" s="152"/>
      <c r="K166" s="114"/>
      <c r="L166" s="114"/>
      <c r="M166" s="103"/>
      <c r="N166" s="109">
        <f>H166*0.2+J166*0.2+L166*0.6</f>
        <v>0</v>
      </c>
      <c r="O166" s="104" t="str">
        <f>IF(N166&lt;4,"Học lại","")</f>
        <v>Học lại</v>
      </c>
      <c r="Q166" s="110"/>
    </row>
    <row r="167" spans="1:17" ht="16.5" hidden="1">
      <c r="A167" s="2">
        <v>2</v>
      </c>
      <c r="B167" s="80" t="str">
        <f t="shared" si="11"/>
        <v>LTCD-227-K9</v>
      </c>
      <c r="C167" s="80" t="str">
        <f t="shared" si="11"/>
        <v>Vũ Thị </v>
      </c>
      <c r="D167" s="80" t="str">
        <f t="shared" si="11"/>
        <v>Hà</v>
      </c>
      <c r="E167" s="80" t="str">
        <f t="shared" si="11"/>
        <v>02/06/1989</v>
      </c>
      <c r="F167" s="80" t="str">
        <f t="shared" si="11"/>
        <v>Bình Định</v>
      </c>
      <c r="G167" s="130"/>
      <c r="H167" s="150"/>
      <c r="I167" s="151"/>
      <c r="J167" s="152"/>
      <c r="K167" s="114"/>
      <c r="L167" s="114"/>
      <c r="M167" s="103"/>
      <c r="N167" s="109">
        <f aca="true" t="shared" si="12" ref="N167:N179">H167*0.2+J167*0.2+L167*0.6</f>
        <v>0</v>
      </c>
      <c r="O167" s="104" t="str">
        <f aca="true" t="shared" si="13" ref="O167:O179">IF(N167&lt;4,"Học lại","")</f>
        <v>Học lại</v>
      </c>
      <c r="Q167" s="110"/>
    </row>
    <row r="168" spans="1:17" ht="16.5" hidden="1">
      <c r="A168" s="2">
        <v>3</v>
      </c>
      <c r="B168" s="80" t="str">
        <f t="shared" si="11"/>
        <v>LTCD-228-K9</v>
      </c>
      <c r="C168" s="80" t="str">
        <f t="shared" si="11"/>
        <v>Bùi Thị </v>
      </c>
      <c r="D168" s="80" t="str">
        <f t="shared" si="11"/>
        <v>Hoa</v>
      </c>
      <c r="E168" s="80" t="str">
        <f t="shared" si="11"/>
        <v>10/09/1991</v>
      </c>
      <c r="F168" s="80" t="str">
        <f t="shared" si="11"/>
        <v>Thanh Hóa</v>
      </c>
      <c r="G168" s="130"/>
      <c r="H168" s="150"/>
      <c r="I168" s="151"/>
      <c r="J168" s="152"/>
      <c r="K168" s="114"/>
      <c r="L168" s="114"/>
      <c r="M168" s="103"/>
      <c r="N168" s="109">
        <f t="shared" si="12"/>
        <v>0</v>
      </c>
      <c r="O168" s="104" t="str">
        <f t="shared" si="13"/>
        <v>Học lại</v>
      </c>
      <c r="Q168" s="110"/>
    </row>
    <row r="169" spans="1:17" ht="16.5" hidden="1">
      <c r="A169" s="2">
        <v>4</v>
      </c>
      <c r="B169" s="80" t="str">
        <f t="shared" si="11"/>
        <v>LTCD-229-K9</v>
      </c>
      <c r="C169" s="80" t="str">
        <f t="shared" si="11"/>
        <v>Huỳnh Thị Mỹ </v>
      </c>
      <c r="D169" s="80" t="str">
        <f t="shared" si="11"/>
        <v>Lệ</v>
      </c>
      <c r="E169" s="80" t="str">
        <f t="shared" si="11"/>
        <v>27/04/1985</v>
      </c>
      <c r="F169" s="80" t="str">
        <f t="shared" si="11"/>
        <v>BRVT</v>
      </c>
      <c r="G169" s="130"/>
      <c r="H169" s="150"/>
      <c r="I169" s="151"/>
      <c r="J169" s="152"/>
      <c r="K169" s="114"/>
      <c r="L169" s="114"/>
      <c r="M169" s="103"/>
      <c r="N169" s="109">
        <f t="shared" si="12"/>
        <v>0</v>
      </c>
      <c r="O169" s="104" t="str">
        <f t="shared" si="13"/>
        <v>Học lại</v>
      </c>
      <c r="Q169" s="110"/>
    </row>
    <row r="170" spans="1:17" ht="16.5" hidden="1">
      <c r="A170" s="2">
        <v>5</v>
      </c>
      <c r="B170" s="80" t="str">
        <f t="shared" si="11"/>
        <v>LTCD-230-K9</v>
      </c>
      <c r="C170" s="80" t="str">
        <f t="shared" si="11"/>
        <v>Nguyễn Khánh</v>
      </c>
      <c r="D170" s="80" t="str">
        <f t="shared" si="11"/>
        <v>Linh</v>
      </c>
      <c r="E170" s="80" t="str">
        <f t="shared" si="11"/>
        <v>15/04/1991</v>
      </c>
      <c r="F170" s="80" t="str">
        <f t="shared" si="11"/>
        <v>Bà Rịa</v>
      </c>
      <c r="G170" s="130"/>
      <c r="H170" s="150"/>
      <c r="I170" s="151"/>
      <c r="J170" s="152"/>
      <c r="K170" s="114"/>
      <c r="L170" s="114"/>
      <c r="M170" s="103"/>
      <c r="N170" s="109">
        <f t="shared" si="12"/>
        <v>0</v>
      </c>
      <c r="O170" s="104" t="str">
        <f t="shared" si="13"/>
        <v>Học lại</v>
      </c>
      <c r="Q170" s="110"/>
    </row>
    <row r="171" spans="1:17" ht="16.5" hidden="1">
      <c r="A171" s="2">
        <v>6</v>
      </c>
      <c r="B171" s="80" t="str">
        <f aca="true" t="shared" si="14" ref="B171:F179">B77</f>
        <v>LTCD-233-K9</v>
      </c>
      <c r="C171" s="80" t="str">
        <f t="shared" si="14"/>
        <v>Phạm Thị Thu</v>
      </c>
      <c r="D171" s="80" t="str">
        <f t="shared" si="14"/>
        <v>Thảo</v>
      </c>
      <c r="E171" s="80" t="str">
        <f t="shared" si="14"/>
        <v>24/08/1992</v>
      </c>
      <c r="F171" s="80" t="str">
        <f t="shared" si="14"/>
        <v>BRVT</v>
      </c>
      <c r="G171" s="130"/>
      <c r="H171" s="150"/>
      <c r="I171" s="151"/>
      <c r="J171" s="152"/>
      <c r="K171" s="114"/>
      <c r="L171" s="114"/>
      <c r="M171" s="103"/>
      <c r="N171" s="109">
        <f t="shared" si="12"/>
        <v>0</v>
      </c>
      <c r="O171" s="104" t="str">
        <f t="shared" si="13"/>
        <v>Học lại</v>
      </c>
      <c r="Q171" s="110"/>
    </row>
    <row r="172" spans="1:17" ht="16.5" hidden="1">
      <c r="A172" s="2">
        <v>7</v>
      </c>
      <c r="B172" s="80" t="str">
        <f t="shared" si="14"/>
        <v>LTCD-234-K9</v>
      </c>
      <c r="C172" s="80" t="str">
        <f t="shared" si="14"/>
        <v>Văn Anh </v>
      </c>
      <c r="D172" s="80" t="str">
        <f t="shared" si="14"/>
        <v>Thư</v>
      </c>
      <c r="E172" s="80" t="str">
        <f t="shared" si="14"/>
        <v>01/07/1996</v>
      </c>
      <c r="F172" s="80" t="str">
        <f t="shared" si="14"/>
        <v>BRVT</v>
      </c>
      <c r="G172" s="130"/>
      <c r="H172" s="150"/>
      <c r="I172" s="151"/>
      <c r="J172" s="152"/>
      <c r="K172" s="114"/>
      <c r="L172" s="114"/>
      <c r="M172" s="103"/>
      <c r="N172" s="109">
        <f t="shared" si="12"/>
        <v>0</v>
      </c>
      <c r="O172" s="104" t="str">
        <f t="shared" si="13"/>
        <v>Học lại</v>
      </c>
      <c r="Q172" s="110"/>
    </row>
    <row r="173" spans="1:17" ht="16.5" hidden="1">
      <c r="A173" s="2">
        <v>8</v>
      </c>
      <c r="B173" s="80" t="str">
        <f t="shared" si="14"/>
        <v>LTCD-235-K9</v>
      </c>
      <c r="C173" s="80" t="str">
        <f t="shared" si="14"/>
        <v>Hoàng Thị Thu </v>
      </c>
      <c r="D173" s="80" t="str">
        <f t="shared" si="14"/>
        <v>Thủy</v>
      </c>
      <c r="E173" s="80" t="str">
        <f t="shared" si="14"/>
        <v>10/07/1991</v>
      </c>
      <c r="F173" s="80" t="str">
        <f t="shared" si="14"/>
        <v>BRVT</v>
      </c>
      <c r="G173" s="130"/>
      <c r="H173" s="150"/>
      <c r="I173" s="151"/>
      <c r="J173" s="152"/>
      <c r="K173" s="114"/>
      <c r="L173" s="114"/>
      <c r="M173" s="103"/>
      <c r="N173" s="109">
        <f t="shared" si="12"/>
        <v>0</v>
      </c>
      <c r="O173" s="104" t="str">
        <f t="shared" si="13"/>
        <v>Học lại</v>
      </c>
      <c r="Q173" s="110"/>
    </row>
    <row r="174" spans="1:17" ht="16.5" hidden="1">
      <c r="A174" s="2">
        <v>9</v>
      </c>
      <c r="B174" s="80" t="str">
        <f t="shared" si="14"/>
        <v>LTCD-236-K9</v>
      </c>
      <c r="C174" s="80" t="str">
        <f t="shared" si="14"/>
        <v>Huỳnh Thị Thảo </v>
      </c>
      <c r="D174" s="80" t="str">
        <f t="shared" si="14"/>
        <v>Trang</v>
      </c>
      <c r="E174" s="80" t="str">
        <f t="shared" si="14"/>
        <v>10/05/1993</v>
      </c>
      <c r="F174" s="80" t="str">
        <f t="shared" si="14"/>
        <v>BRVT</v>
      </c>
      <c r="G174" s="130"/>
      <c r="H174" s="150"/>
      <c r="I174" s="151"/>
      <c r="J174" s="152"/>
      <c r="K174" s="114"/>
      <c r="L174" s="114"/>
      <c r="M174" s="103"/>
      <c r="N174" s="109">
        <f t="shared" si="12"/>
        <v>0</v>
      </c>
      <c r="O174" s="104" t="str">
        <f t="shared" si="13"/>
        <v>Học lại</v>
      </c>
      <c r="Q174" s="110"/>
    </row>
    <row r="175" spans="1:17" ht="16.5" hidden="1">
      <c r="A175" s="2">
        <v>10</v>
      </c>
      <c r="B175" s="80" t="str">
        <f t="shared" si="14"/>
        <v>LTCD-237-K9</v>
      </c>
      <c r="C175" s="80" t="str">
        <f t="shared" si="14"/>
        <v>Nguyễn Thị Thanh</v>
      </c>
      <c r="D175" s="80" t="str">
        <f t="shared" si="14"/>
        <v>Xuân</v>
      </c>
      <c r="E175" s="80" t="str">
        <f t="shared" si="14"/>
        <v>15/07/1990</v>
      </c>
      <c r="F175" s="80" t="str">
        <f t="shared" si="14"/>
        <v>BRVT</v>
      </c>
      <c r="G175" s="130"/>
      <c r="H175" s="150"/>
      <c r="I175" s="151"/>
      <c r="J175" s="152"/>
      <c r="K175" s="114"/>
      <c r="L175" s="114"/>
      <c r="M175" s="103"/>
      <c r="N175" s="109">
        <f t="shared" si="12"/>
        <v>0</v>
      </c>
      <c r="O175" s="104" t="str">
        <f t="shared" si="13"/>
        <v>Học lại</v>
      </c>
      <c r="Q175" s="110"/>
    </row>
    <row r="176" spans="1:17" ht="16.5" hidden="1">
      <c r="A176" s="2">
        <v>11</v>
      </c>
      <c r="B176" s="80" t="str">
        <f t="shared" si="14"/>
        <v>LTCD-238-K9</v>
      </c>
      <c r="C176" s="80" t="str">
        <f t="shared" si="14"/>
        <v>Lê Thị Trang </v>
      </c>
      <c r="D176" s="80" t="str">
        <f t="shared" si="14"/>
        <v>Đài</v>
      </c>
      <c r="E176" s="80" t="str">
        <f t="shared" si="14"/>
        <v>05/11/1991</v>
      </c>
      <c r="F176" s="80" t="str">
        <f t="shared" si="14"/>
        <v>BRVT</v>
      </c>
      <c r="G176" s="130"/>
      <c r="H176" s="150"/>
      <c r="I176" s="151"/>
      <c r="J176" s="152"/>
      <c r="K176" s="114"/>
      <c r="L176" s="114"/>
      <c r="M176" s="103"/>
      <c r="N176" s="109">
        <f t="shared" si="12"/>
        <v>0</v>
      </c>
      <c r="O176" s="104" t="str">
        <f t="shared" si="13"/>
        <v>Học lại</v>
      </c>
      <c r="Q176" s="110"/>
    </row>
    <row r="177" spans="1:17" ht="16.5" hidden="1">
      <c r="A177" s="2">
        <v>12</v>
      </c>
      <c r="B177" s="80" t="str">
        <f t="shared" si="14"/>
        <v>LTCD-239-K9</v>
      </c>
      <c r="C177" s="80" t="str">
        <f t="shared" si="14"/>
        <v>Vũ Thị Mai</v>
      </c>
      <c r="D177" s="80" t="str">
        <f t="shared" si="14"/>
        <v>Uyên</v>
      </c>
      <c r="E177" s="80" t="str">
        <f t="shared" si="14"/>
        <v>29/09/1990</v>
      </c>
      <c r="F177" s="80" t="str">
        <f t="shared" si="14"/>
        <v>Nghệ An</v>
      </c>
      <c r="G177" s="130"/>
      <c r="H177" s="150"/>
      <c r="I177" s="151"/>
      <c r="J177" s="152"/>
      <c r="K177" s="114"/>
      <c r="L177" s="114"/>
      <c r="M177" s="103"/>
      <c r="N177" s="109">
        <f t="shared" si="12"/>
        <v>0</v>
      </c>
      <c r="O177" s="104" t="str">
        <f t="shared" si="13"/>
        <v>Học lại</v>
      </c>
      <c r="Q177" s="110"/>
    </row>
    <row r="178" spans="1:17" ht="16.5" hidden="1">
      <c r="A178" s="2">
        <v>13</v>
      </c>
      <c r="B178" s="80" t="str">
        <f t="shared" si="14"/>
        <v>LTCD-240-K9</v>
      </c>
      <c r="C178" s="80" t="str">
        <f t="shared" si="14"/>
        <v>Chu Trúc</v>
      </c>
      <c r="D178" s="80" t="str">
        <f t="shared" si="14"/>
        <v>Lan</v>
      </c>
      <c r="E178" s="80" t="str">
        <f t="shared" si="14"/>
        <v>14/09/1992</v>
      </c>
      <c r="F178" s="80" t="str">
        <f t="shared" si="14"/>
        <v>BRVT</v>
      </c>
      <c r="G178" s="130"/>
      <c r="H178" s="150"/>
      <c r="I178" s="151"/>
      <c r="J178" s="152"/>
      <c r="K178" s="114"/>
      <c r="L178" s="114"/>
      <c r="M178" s="103"/>
      <c r="N178" s="109">
        <f t="shared" si="12"/>
        <v>0</v>
      </c>
      <c r="O178" s="104" t="str">
        <f t="shared" si="13"/>
        <v>Học lại</v>
      </c>
      <c r="Q178" s="110"/>
    </row>
    <row r="179" spans="1:17" ht="16.5" hidden="1">
      <c r="A179" s="2">
        <v>14</v>
      </c>
      <c r="B179" s="80">
        <f t="shared" si="14"/>
        <v>0</v>
      </c>
      <c r="C179" s="80">
        <f t="shared" si="14"/>
        <v>0</v>
      </c>
      <c r="D179" s="80">
        <f t="shared" si="14"/>
        <v>0</v>
      </c>
      <c r="E179" s="80">
        <f t="shared" si="14"/>
        <v>0</v>
      </c>
      <c r="F179" s="80">
        <f t="shared" si="14"/>
        <v>0</v>
      </c>
      <c r="G179" s="130"/>
      <c r="H179" s="150"/>
      <c r="I179" s="151"/>
      <c r="J179" s="152"/>
      <c r="K179" s="114"/>
      <c r="L179" s="114"/>
      <c r="M179" s="103"/>
      <c r="N179" s="109">
        <f t="shared" si="12"/>
        <v>0</v>
      </c>
      <c r="O179" s="104" t="str">
        <f t="shared" si="13"/>
        <v>Học lại</v>
      </c>
      <c r="Q179" s="110"/>
    </row>
    <row r="180" ht="15.75" hidden="1"/>
    <row r="181" ht="15.75" hidden="1"/>
    <row r="182" ht="15.75" hidden="1"/>
    <row r="183" ht="15.75" hidden="1"/>
    <row r="184" ht="15.75" hidden="1">
      <c r="A184" s="6">
        <f>C54</f>
        <v>0</v>
      </c>
    </row>
    <row r="185" spans="1:15" ht="63.75" customHeight="1" hidden="1">
      <c r="A185" s="175" t="s">
        <v>2</v>
      </c>
      <c r="B185" s="158" t="s">
        <v>41</v>
      </c>
      <c r="C185" s="169" t="s">
        <v>3</v>
      </c>
      <c r="D185" s="170"/>
      <c r="E185" s="175" t="s">
        <v>4</v>
      </c>
      <c r="F185" s="175" t="s">
        <v>5</v>
      </c>
      <c r="G185" s="158" t="s">
        <v>6</v>
      </c>
      <c r="H185" s="196" t="s">
        <v>7</v>
      </c>
      <c r="I185" s="192"/>
      <c r="J185" s="196" t="s">
        <v>8</v>
      </c>
      <c r="K185" s="192"/>
      <c r="L185" s="196" t="s">
        <v>9</v>
      </c>
      <c r="M185" s="192"/>
      <c r="N185" s="158" t="s">
        <v>10</v>
      </c>
      <c r="O185" s="158" t="s">
        <v>11</v>
      </c>
    </row>
    <row r="186" spans="1:15" ht="15.75" hidden="1">
      <c r="A186" s="167"/>
      <c r="B186" s="159"/>
      <c r="C186" s="171"/>
      <c r="D186" s="172"/>
      <c r="E186" s="167"/>
      <c r="F186" s="167"/>
      <c r="G186" s="160"/>
      <c r="H186" s="3" t="s">
        <v>12</v>
      </c>
      <c r="I186" s="3" t="s">
        <v>13</v>
      </c>
      <c r="J186" s="3" t="s">
        <v>12</v>
      </c>
      <c r="K186" s="3" t="s">
        <v>13</v>
      </c>
      <c r="L186" s="78" t="s">
        <v>39</v>
      </c>
      <c r="M186" s="4" t="s">
        <v>40</v>
      </c>
      <c r="N186" s="159"/>
      <c r="O186" s="159"/>
    </row>
    <row r="187" spans="1:15" ht="15.75" hidden="1">
      <c r="A187" s="168"/>
      <c r="B187" s="160"/>
      <c r="C187" s="173"/>
      <c r="D187" s="174"/>
      <c r="E187" s="168"/>
      <c r="F187" s="168"/>
      <c r="G187" s="4"/>
      <c r="H187" s="3"/>
      <c r="I187" s="3"/>
      <c r="J187" s="3"/>
      <c r="K187" s="3"/>
      <c r="L187" s="4"/>
      <c r="M187" s="4"/>
      <c r="N187" s="160"/>
      <c r="O187" s="160"/>
    </row>
    <row r="188" spans="1:15" ht="16.5" hidden="1">
      <c r="A188" s="2">
        <v>1</v>
      </c>
      <c r="B188" s="80" t="str">
        <f aca="true" t="shared" si="15" ref="B188:F201">B166</f>
        <v>LTCD-226-K9</v>
      </c>
      <c r="C188" s="80" t="str">
        <f t="shared" si="15"/>
        <v>Bùi Thị Vân</v>
      </c>
      <c r="D188" s="80" t="str">
        <f t="shared" si="15"/>
        <v>Anh</v>
      </c>
      <c r="E188" s="80" t="str">
        <f t="shared" si="15"/>
        <v>21/05/1984</v>
      </c>
      <c r="F188" s="80" t="str">
        <f t="shared" si="15"/>
        <v>BRVT</v>
      </c>
      <c r="G188" s="130"/>
      <c r="H188" s="131"/>
      <c r="I188" s="131"/>
      <c r="J188" s="132"/>
      <c r="K188" s="133"/>
      <c r="L188" s="146"/>
      <c r="M188" s="103"/>
      <c r="N188" s="109">
        <f>H188*0.2+J188*0.2+L188*0.6</f>
        <v>0</v>
      </c>
      <c r="O188" s="104" t="str">
        <f>IF(F188=$P$67,F188,IF(AND(N188&lt;4,MAX(G188:K188)=0),"Học lại",IF(N188&lt;4,"Học lại","")))</f>
        <v>Học lại</v>
      </c>
    </row>
    <row r="189" spans="1:15" ht="16.5" hidden="1">
      <c r="A189" s="2">
        <v>2</v>
      </c>
      <c r="B189" s="80" t="str">
        <f t="shared" si="15"/>
        <v>LTCD-227-K9</v>
      </c>
      <c r="C189" s="80" t="str">
        <f t="shared" si="15"/>
        <v>Vũ Thị </v>
      </c>
      <c r="D189" s="80" t="str">
        <f t="shared" si="15"/>
        <v>Hà</v>
      </c>
      <c r="E189" s="80" t="str">
        <f t="shared" si="15"/>
        <v>02/06/1989</v>
      </c>
      <c r="F189" s="80" t="str">
        <f t="shared" si="15"/>
        <v>Bình Định</v>
      </c>
      <c r="G189" s="130"/>
      <c r="H189" s="131"/>
      <c r="I189" s="131"/>
      <c r="J189" s="132"/>
      <c r="K189" s="133"/>
      <c r="L189" s="146"/>
      <c r="M189" s="103"/>
      <c r="N189" s="109">
        <f aca="true" t="shared" si="16" ref="N189:N201">H189*0.2+J189*0.2+L189*0.6</f>
        <v>0</v>
      </c>
      <c r="O189" s="104" t="str">
        <f aca="true" t="shared" si="17" ref="O189:O201">IF(F189=$P$67,F189,IF(AND(N189&lt;4,MAX(G189:K189)=0),"Học lại",IF(N189&lt;4,"Học lại","")))</f>
        <v>Học lại</v>
      </c>
    </row>
    <row r="190" spans="1:15" ht="16.5" hidden="1">
      <c r="A190" s="2">
        <v>3</v>
      </c>
      <c r="B190" s="80" t="str">
        <f t="shared" si="15"/>
        <v>LTCD-228-K9</v>
      </c>
      <c r="C190" s="80" t="str">
        <f t="shared" si="15"/>
        <v>Bùi Thị </v>
      </c>
      <c r="D190" s="80" t="str">
        <f t="shared" si="15"/>
        <v>Hoa</v>
      </c>
      <c r="E190" s="80" t="str">
        <f t="shared" si="15"/>
        <v>10/09/1991</v>
      </c>
      <c r="F190" s="80" t="str">
        <f t="shared" si="15"/>
        <v>Thanh Hóa</v>
      </c>
      <c r="G190" s="130"/>
      <c r="H190" s="131"/>
      <c r="I190" s="131"/>
      <c r="J190" s="132"/>
      <c r="K190" s="133"/>
      <c r="L190" s="146"/>
      <c r="M190" s="103"/>
      <c r="N190" s="109">
        <f t="shared" si="16"/>
        <v>0</v>
      </c>
      <c r="O190" s="104" t="str">
        <f t="shared" si="17"/>
        <v>Học lại</v>
      </c>
    </row>
    <row r="191" spans="1:15" ht="16.5" hidden="1">
      <c r="A191" s="2">
        <v>4</v>
      </c>
      <c r="B191" s="80" t="str">
        <f t="shared" si="15"/>
        <v>LTCD-229-K9</v>
      </c>
      <c r="C191" s="80" t="str">
        <f t="shared" si="15"/>
        <v>Huỳnh Thị Mỹ </v>
      </c>
      <c r="D191" s="80" t="str">
        <f t="shared" si="15"/>
        <v>Lệ</v>
      </c>
      <c r="E191" s="80" t="str">
        <f t="shared" si="15"/>
        <v>27/04/1985</v>
      </c>
      <c r="F191" s="80" t="str">
        <f t="shared" si="15"/>
        <v>BRVT</v>
      </c>
      <c r="G191" s="130"/>
      <c r="H191" s="131"/>
      <c r="I191" s="131"/>
      <c r="J191" s="132"/>
      <c r="K191" s="133"/>
      <c r="L191" s="146"/>
      <c r="M191" s="103"/>
      <c r="N191" s="109">
        <f t="shared" si="16"/>
        <v>0</v>
      </c>
      <c r="O191" s="104" t="str">
        <f t="shared" si="17"/>
        <v>Học lại</v>
      </c>
    </row>
    <row r="192" spans="1:15" ht="16.5" hidden="1">
      <c r="A192" s="2">
        <v>5</v>
      </c>
      <c r="B192" s="80" t="str">
        <f t="shared" si="15"/>
        <v>LTCD-230-K9</v>
      </c>
      <c r="C192" s="80" t="str">
        <f t="shared" si="15"/>
        <v>Nguyễn Khánh</v>
      </c>
      <c r="D192" s="80" t="str">
        <f t="shared" si="15"/>
        <v>Linh</v>
      </c>
      <c r="E192" s="80" t="str">
        <f t="shared" si="15"/>
        <v>15/04/1991</v>
      </c>
      <c r="F192" s="80" t="str">
        <f t="shared" si="15"/>
        <v>Bà Rịa</v>
      </c>
      <c r="G192" s="130"/>
      <c r="H192" s="131"/>
      <c r="I192" s="131"/>
      <c r="J192" s="132"/>
      <c r="K192" s="133"/>
      <c r="L192" s="146"/>
      <c r="M192" s="103"/>
      <c r="N192" s="109">
        <f t="shared" si="16"/>
        <v>0</v>
      </c>
      <c r="O192" s="104" t="str">
        <f t="shared" si="17"/>
        <v>Học lại</v>
      </c>
    </row>
    <row r="193" spans="1:15" ht="16.5" hidden="1">
      <c r="A193" s="2">
        <v>6</v>
      </c>
      <c r="B193" s="80" t="str">
        <f t="shared" si="15"/>
        <v>LTCD-233-K9</v>
      </c>
      <c r="C193" s="80" t="str">
        <f t="shared" si="15"/>
        <v>Phạm Thị Thu</v>
      </c>
      <c r="D193" s="80" t="str">
        <f t="shared" si="15"/>
        <v>Thảo</v>
      </c>
      <c r="E193" s="80" t="str">
        <f t="shared" si="15"/>
        <v>24/08/1992</v>
      </c>
      <c r="F193" s="80" t="str">
        <f t="shared" si="15"/>
        <v>BRVT</v>
      </c>
      <c r="G193" s="130"/>
      <c r="H193" s="131"/>
      <c r="I193" s="131"/>
      <c r="J193" s="132"/>
      <c r="K193" s="133"/>
      <c r="L193" s="146"/>
      <c r="M193" s="103"/>
      <c r="N193" s="109">
        <f t="shared" si="16"/>
        <v>0</v>
      </c>
      <c r="O193" s="104" t="str">
        <f t="shared" si="17"/>
        <v>Học lại</v>
      </c>
    </row>
    <row r="194" spans="1:15" ht="16.5" hidden="1">
      <c r="A194" s="2">
        <v>7</v>
      </c>
      <c r="B194" s="80" t="str">
        <f t="shared" si="15"/>
        <v>LTCD-234-K9</v>
      </c>
      <c r="C194" s="80" t="str">
        <f t="shared" si="15"/>
        <v>Văn Anh </v>
      </c>
      <c r="D194" s="80" t="str">
        <f t="shared" si="15"/>
        <v>Thư</v>
      </c>
      <c r="E194" s="80" t="str">
        <f t="shared" si="15"/>
        <v>01/07/1996</v>
      </c>
      <c r="F194" s="80" t="str">
        <f t="shared" si="15"/>
        <v>BRVT</v>
      </c>
      <c r="G194" s="130"/>
      <c r="H194" s="131"/>
      <c r="I194" s="131"/>
      <c r="J194" s="132"/>
      <c r="K194" s="133"/>
      <c r="L194" s="146"/>
      <c r="M194" s="103"/>
      <c r="N194" s="109">
        <f t="shared" si="16"/>
        <v>0</v>
      </c>
      <c r="O194" s="104" t="str">
        <f t="shared" si="17"/>
        <v>Học lại</v>
      </c>
    </row>
    <row r="195" spans="1:15" ht="16.5" hidden="1">
      <c r="A195" s="2">
        <v>8</v>
      </c>
      <c r="B195" s="80" t="str">
        <f t="shared" si="15"/>
        <v>LTCD-235-K9</v>
      </c>
      <c r="C195" s="80" t="str">
        <f t="shared" si="15"/>
        <v>Hoàng Thị Thu </v>
      </c>
      <c r="D195" s="80" t="str">
        <f t="shared" si="15"/>
        <v>Thủy</v>
      </c>
      <c r="E195" s="80" t="str">
        <f t="shared" si="15"/>
        <v>10/07/1991</v>
      </c>
      <c r="F195" s="80" t="str">
        <f t="shared" si="15"/>
        <v>BRVT</v>
      </c>
      <c r="G195" s="130"/>
      <c r="H195" s="131"/>
      <c r="I195" s="131"/>
      <c r="J195" s="132"/>
      <c r="K195" s="133"/>
      <c r="L195" s="146"/>
      <c r="M195" s="103"/>
      <c r="N195" s="109">
        <f t="shared" si="16"/>
        <v>0</v>
      </c>
      <c r="O195" s="104" t="str">
        <f t="shared" si="17"/>
        <v>Học lại</v>
      </c>
    </row>
    <row r="196" spans="1:15" ht="16.5" hidden="1">
      <c r="A196" s="2">
        <v>9</v>
      </c>
      <c r="B196" s="80" t="str">
        <f t="shared" si="15"/>
        <v>LTCD-236-K9</v>
      </c>
      <c r="C196" s="80" t="str">
        <f t="shared" si="15"/>
        <v>Huỳnh Thị Thảo </v>
      </c>
      <c r="D196" s="80" t="str">
        <f t="shared" si="15"/>
        <v>Trang</v>
      </c>
      <c r="E196" s="80" t="str">
        <f t="shared" si="15"/>
        <v>10/05/1993</v>
      </c>
      <c r="F196" s="80" t="str">
        <f t="shared" si="15"/>
        <v>BRVT</v>
      </c>
      <c r="G196" s="130"/>
      <c r="H196" s="131"/>
      <c r="I196" s="131"/>
      <c r="J196" s="132"/>
      <c r="K196" s="133"/>
      <c r="L196" s="146"/>
      <c r="M196" s="103"/>
      <c r="N196" s="109">
        <f t="shared" si="16"/>
        <v>0</v>
      </c>
      <c r="O196" s="104" t="str">
        <f t="shared" si="17"/>
        <v>Học lại</v>
      </c>
    </row>
    <row r="197" spans="1:15" ht="16.5" hidden="1">
      <c r="A197" s="2">
        <v>10</v>
      </c>
      <c r="B197" s="80" t="str">
        <f t="shared" si="15"/>
        <v>LTCD-237-K9</v>
      </c>
      <c r="C197" s="80" t="str">
        <f t="shared" si="15"/>
        <v>Nguyễn Thị Thanh</v>
      </c>
      <c r="D197" s="80" t="str">
        <f t="shared" si="15"/>
        <v>Xuân</v>
      </c>
      <c r="E197" s="80" t="str">
        <f t="shared" si="15"/>
        <v>15/07/1990</v>
      </c>
      <c r="F197" s="80" t="str">
        <f t="shared" si="15"/>
        <v>BRVT</v>
      </c>
      <c r="G197" s="130"/>
      <c r="H197" s="131"/>
      <c r="I197" s="131"/>
      <c r="J197" s="132"/>
      <c r="K197" s="133"/>
      <c r="L197" s="146"/>
      <c r="M197" s="103"/>
      <c r="N197" s="109">
        <f t="shared" si="16"/>
        <v>0</v>
      </c>
      <c r="O197" s="104" t="str">
        <f t="shared" si="17"/>
        <v>Học lại</v>
      </c>
    </row>
    <row r="198" spans="1:15" ht="16.5" hidden="1">
      <c r="A198" s="2">
        <v>11</v>
      </c>
      <c r="B198" s="80" t="str">
        <f t="shared" si="15"/>
        <v>LTCD-238-K9</v>
      </c>
      <c r="C198" s="80" t="str">
        <f t="shared" si="15"/>
        <v>Lê Thị Trang </v>
      </c>
      <c r="D198" s="80" t="str">
        <f t="shared" si="15"/>
        <v>Đài</v>
      </c>
      <c r="E198" s="80" t="str">
        <f t="shared" si="15"/>
        <v>05/11/1991</v>
      </c>
      <c r="F198" s="80" t="str">
        <f t="shared" si="15"/>
        <v>BRVT</v>
      </c>
      <c r="G198" s="130"/>
      <c r="H198" s="131"/>
      <c r="I198" s="131"/>
      <c r="J198" s="132"/>
      <c r="K198" s="133"/>
      <c r="L198" s="146"/>
      <c r="M198" s="103"/>
      <c r="N198" s="109">
        <f t="shared" si="16"/>
        <v>0</v>
      </c>
      <c r="O198" s="104" t="str">
        <f t="shared" si="17"/>
        <v>Học lại</v>
      </c>
    </row>
    <row r="199" spans="1:15" ht="16.5" hidden="1">
      <c r="A199" s="2">
        <v>12</v>
      </c>
      <c r="B199" s="80" t="str">
        <f t="shared" si="15"/>
        <v>LTCD-239-K9</v>
      </c>
      <c r="C199" s="80" t="str">
        <f t="shared" si="15"/>
        <v>Vũ Thị Mai</v>
      </c>
      <c r="D199" s="80" t="str">
        <f t="shared" si="15"/>
        <v>Uyên</v>
      </c>
      <c r="E199" s="80" t="str">
        <f t="shared" si="15"/>
        <v>29/09/1990</v>
      </c>
      <c r="F199" s="80" t="str">
        <f t="shared" si="15"/>
        <v>Nghệ An</v>
      </c>
      <c r="G199" s="130"/>
      <c r="H199" s="131"/>
      <c r="I199" s="131"/>
      <c r="J199" s="132"/>
      <c r="K199" s="133"/>
      <c r="L199" s="146"/>
      <c r="M199" s="103"/>
      <c r="N199" s="109">
        <f t="shared" si="16"/>
        <v>0</v>
      </c>
      <c r="O199" s="104" t="str">
        <f t="shared" si="17"/>
        <v>Học lại</v>
      </c>
    </row>
    <row r="200" spans="1:15" ht="16.5" hidden="1">
      <c r="A200" s="2">
        <v>13</v>
      </c>
      <c r="B200" s="80" t="str">
        <f t="shared" si="15"/>
        <v>LTCD-240-K9</v>
      </c>
      <c r="C200" s="80" t="str">
        <f t="shared" si="15"/>
        <v>Chu Trúc</v>
      </c>
      <c r="D200" s="80" t="str">
        <f t="shared" si="15"/>
        <v>Lan</v>
      </c>
      <c r="E200" s="80" t="str">
        <f t="shared" si="15"/>
        <v>14/09/1992</v>
      </c>
      <c r="F200" s="80" t="str">
        <f t="shared" si="15"/>
        <v>BRVT</v>
      </c>
      <c r="G200" s="130"/>
      <c r="H200" s="131"/>
      <c r="I200" s="131"/>
      <c r="J200" s="132"/>
      <c r="K200" s="133"/>
      <c r="L200" s="146"/>
      <c r="M200" s="103"/>
      <c r="N200" s="109">
        <f t="shared" si="16"/>
        <v>0</v>
      </c>
      <c r="O200" s="104" t="str">
        <f t="shared" si="17"/>
        <v>Học lại</v>
      </c>
    </row>
    <row r="201" spans="1:15" ht="16.5" hidden="1">
      <c r="A201" s="2">
        <v>14</v>
      </c>
      <c r="B201" s="80">
        <f t="shared" si="15"/>
        <v>0</v>
      </c>
      <c r="C201" s="80">
        <f t="shared" si="15"/>
        <v>0</v>
      </c>
      <c r="D201" s="80">
        <f t="shared" si="15"/>
        <v>0</v>
      </c>
      <c r="E201" s="80">
        <f t="shared" si="15"/>
        <v>0</v>
      </c>
      <c r="F201" s="80">
        <f t="shared" si="15"/>
        <v>0</v>
      </c>
      <c r="G201" s="130"/>
      <c r="H201" s="131"/>
      <c r="I201" s="131"/>
      <c r="J201" s="132"/>
      <c r="K201" s="133"/>
      <c r="L201" s="146"/>
      <c r="M201" s="103"/>
      <c r="N201" s="109">
        <f t="shared" si="16"/>
        <v>0</v>
      </c>
      <c r="O201" s="104" t="str">
        <f t="shared" si="17"/>
        <v>Học lại</v>
      </c>
    </row>
    <row r="202" spans="1:15" ht="12.75" hidden="1">
      <c r="A202" s="2"/>
      <c r="B202" s="80"/>
      <c r="C202" s="80"/>
      <c r="D202" s="80"/>
      <c r="E202" s="80"/>
      <c r="F202" s="80"/>
      <c r="G202" s="79"/>
      <c r="H202" s="79"/>
      <c r="I202" s="79"/>
      <c r="J202" s="79"/>
      <c r="K202" s="79"/>
      <c r="L202" s="79"/>
      <c r="M202" s="79"/>
      <c r="N202" s="109"/>
      <c r="O202" s="104"/>
    </row>
    <row r="203" ht="15.75" hidden="1"/>
    <row r="204" ht="15.75" hidden="1"/>
    <row r="205" ht="15.75" hidden="1"/>
    <row r="206" ht="15.75" hidden="1"/>
    <row r="207" ht="15.75" hidden="1">
      <c r="A207" s="6" t="s">
        <v>42</v>
      </c>
    </row>
    <row r="208" spans="1:15" ht="63.75" customHeight="1" hidden="1">
      <c r="A208" s="175" t="s">
        <v>2</v>
      </c>
      <c r="B208" s="158" t="s">
        <v>41</v>
      </c>
      <c r="C208" s="169" t="s">
        <v>3</v>
      </c>
      <c r="D208" s="170"/>
      <c r="E208" s="175" t="s">
        <v>4</v>
      </c>
      <c r="F208" s="175" t="s">
        <v>5</v>
      </c>
      <c r="G208" s="161" t="s">
        <v>6</v>
      </c>
      <c r="H208" s="161" t="s">
        <v>7</v>
      </c>
      <c r="I208" s="161"/>
      <c r="J208" s="161" t="s">
        <v>8</v>
      </c>
      <c r="K208" s="161"/>
      <c r="L208" s="162" t="s">
        <v>9</v>
      </c>
      <c r="M208" s="163"/>
      <c r="N208" s="158" t="s">
        <v>10</v>
      </c>
      <c r="O208" s="158" t="s">
        <v>11</v>
      </c>
    </row>
    <row r="209" spans="1:15" ht="15.75" hidden="1">
      <c r="A209" s="167"/>
      <c r="B209" s="167"/>
      <c r="C209" s="171"/>
      <c r="D209" s="172"/>
      <c r="E209" s="167"/>
      <c r="F209" s="167"/>
      <c r="G209" s="161"/>
      <c r="H209" s="3" t="s">
        <v>12</v>
      </c>
      <c r="I209" s="3" t="s">
        <v>13</v>
      </c>
      <c r="J209" s="3" t="s">
        <v>12</v>
      </c>
      <c r="K209" s="3" t="s">
        <v>13</v>
      </c>
      <c r="L209" s="78" t="s">
        <v>39</v>
      </c>
      <c r="M209" s="4" t="s">
        <v>40</v>
      </c>
      <c r="N209" s="159"/>
      <c r="O209" s="159"/>
    </row>
    <row r="210" spans="1:15" ht="15.75" hidden="1">
      <c r="A210" s="168"/>
      <c r="B210" s="168"/>
      <c r="C210" s="173"/>
      <c r="D210" s="174"/>
      <c r="E210" s="168"/>
      <c r="F210" s="168"/>
      <c r="G210" s="4"/>
      <c r="H210" s="3"/>
      <c r="I210" s="3"/>
      <c r="J210" s="3"/>
      <c r="K210" s="3"/>
      <c r="L210" s="4"/>
      <c r="M210" s="4"/>
      <c r="N210" s="160"/>
      <c r="O210" s="160"/>
    </row>
    <row r="211" spans="1:15" ht="12.75" hidden="1">
      <c r="A211" s="2">
        <v>1</v>
      </c>
      <c r="B211" s="80" t="str">
        <f aca="true" t="shared" si="18" ref="B211:F220">B188</f>
        <v>LTCD-226-K9</v>
      </c>
      <c r="C211" s="80" t="str">
        <f t="shared" si="18"/>
        <v>Bùi Thị Vân</v>
      </c>
      <c r="D211" s="80" t="str">
        <f t="shared" si="18"/>
        <v>Anh</v>
      </c>
      <c r="E211" s="80" t="str">
        <f t="shared" si="18"/>
        <v>21/05/1984</v>
      </c>
      <c r="F211" s="80" t="str">
        <f t="shared" si="18"/>
        <v>BRVT</v>
      </c>
      <c r="G211" s="79"/>
      <c r="H211" s="79"/>
      <c r="I211" s="79"/>
      <c r="J211" s="79"/>
      <c r="K211" s="79"/>
      <c r="L211" s="79"/>
      <c r="M211" s="79"/>
      <c r="N211" s="109">
        <f>H211*0.2+J211*0.2+L211*0.6</f>
        <v>0</v>
      </c>
      <c r="O211" s="104" t="str">
        <f>IF(F211=$P$67,F211,IF(AND(N211&lt;4,MAX(G211:K211)=0),"Học lại",IF(N211&lt;4,"Học lại","")))</f>
        <v>Học lại</v>
      </c>
    </row>
    <row r="212" spans="1:15" ht="12.75" hidden="1">
      <c r="A212" s="2">
        <v>2</v>
      </c>
      <c r="B212" s="80" t="str">
        <f t="shared" si="18"/>
        <v>LTCD-227-K9</v>
      </c>
      <c r="C212" s="80" t="str">
        <f t="shared" si="18"/>
        <v>Vũ Thị </v>
      </c>
      <c r="D212" s="80" t="str">
        <f t="shared" si="18"/>
        <v>Hà</v>
      </c>
      <c r="E212" s="80" t="str">
        <f t="shared" si="18"/>
        <v>02/06/1989</v>
      </c>
      <c r="F212" s="80" t="str">
        <f t="shared" si="18"/>
        <v>Bình Định</v>
      </c>
      <c r="G212" s="79"/>
      <c r="H212" s="79"/>
      <c r="I212" s="79"/>
      <c r="J212" s="79"/>
      <c r="K212" s="79"/>
      <c r="L212" s="79"/>
      <c r="M212" s="79"/>
      <c r="N212" s="109">
        <f aca="true" t="shared" si="19" ref="N212:N228">H212*0.2+J212*0.2+L212*0.6</f>
        <v>0</v>
      </c>
      <c r="O212" s="104" t="str">
        <f aca="true" t="shared" si="20" ref="O212:O228">IF(F212=$P$67,F212,IF(AND(N212&lt;4,MAX(G212:K212)=0),"Học lại",IF(N212&lt;4,"Học lại","")))</f>
        <v>Học lại</v>
      </c>
    </row>
    <row r="213" spans="1:15" ht="12.75" hidden="1">
      <c r="A213" s="2">
        <v>3</v>
      </c>
      <c r="B213" s="80" t="str">
        <f t="shared" si="18"/>
        <v>LTCD-228-K9</v>
      </c>
      <c r="C213" s="80" t="str">
        <f t="shared" si="18"/>
        <v>Bùi Thị </v>
      </c>
      <c r="D213" s="80" t="str">
        <f t="shared" si="18"/>
        <v>Hoa</v>
      </c>
      <c r="E213" s="80" t="str">
        <f t="shared" si="18"/>
        <v>10/09/1991</v>
      </c>
      <c r="F213" s="80" t="str">
        <f t="shared" si="18"/>
        <v>Thanh Hóa</v>
      </c>
      <c r="G213" s="79"/>
      <c r="H213" s="79"/>
      <c r="I213" s="79"/>
      <c r="J213" s="79"/>
      <c r="K213" s="79"/>
      <c r="L213" s="79"/>
      <c r="M213" s="79"/>
      <c r="N213" s="109">
        <f t="shared" si="19"/>
        <v>0</v>
      </c>
      <c r="O213" s="104" t="str">
        <f t="shared" si="20"/>
        <v>Học lại</v>
      </c>
    </row>
    <row r="214" spans="1:15" ht="12.75" hidden="1">
      <c r="A214" s="2">
        <v>4</v>
      </c>
      <c r="B214" s="80" t="str">
        <f t="shared" si="18"/>
        <v>LTCD-229-K9</v>
      </c>
      <c r="C214" s="80" t="str">
        <f t="shared" si="18"/>
        <v>Huỳnh Thị Mỹ </v>
      </c>
      <c r="D214" s="80" t="str">
        <f t="shared" si="18"/>
        <v>Lệ</v>
      </c>
      <c r="E214" s="80" t="str">
        <f t="shared" si="18"/>
        <v>27/04/1985</v>
      </c>
      <c r="F214" s="80" t="str">
        <f t="shared" si="18"/>
        <v>BRVT</v>
      </c>
      <c r="G214" s="79"/>
      <c r="H214" s="79"/>
      <c r="I214" s="79"/>
      <c r="J214" s="79"/>
      <c r="K214" s="79"/>
      <c r="L214" s="79"/>
      <c r="M214" s="79"/>
      <c r="N214" s="109">
        <f t="shared" si="19"/>
        <v>0</v>
      </c>
      <c r="O214" s="104" t="str">
        <f t="shared" si="20"/>
        <v>Học lại</v>
      </c>
    </row>
    <row r="215" spans="1:15" ht="12.75" hidden="1">
      <c r="A215" s="2">
        <v>5</v>
      </c>
      <c r="B215" s="80" t="str">
        <f t="shared" si="18"/>
        <v>LTCD-230-K9</v>
      </c>
      <c r="C215" s="80" t="str">
        <f t="shared" si="18"/>
        <v>Nguyễn Khánh</v>
      </c>
      <c r="D215" s="80" t="str">
        <f t="shared" si="18"/>
        <v>Linh</v>
      </c>
      <c r="E215" s="80" t="str">
        <f t="shared" si="18"/>
        <v>15/04/1991</v>
      </c>
      <c r="F215" s="80" t="str">
        <f t="shared" si="18"/>
        <v>Bà Rịa</v>
      </c>
      <c r="G215" s="79"/>
      <c r="H215" s="79"/>
      <c r="I215" s="79"/>
      <c r="J215" s="79"/>
      <c r="K215" s="79"/>
      <c r="L215" s="79"/>
      <c r="M215" s="79"/>
      <c r="N215" s="109">
        <f t="shared" si="19"/>
        <v>0</v>
      </c>
      <c r="O215" s="104" t="str">
        <f t="shared" si="20"/>
        <v>Học lại</v>
      </c>
    </row>
    <row r="216" spans="1:15" ht="12.75" hidden="1">
      <c r="A216" s="2">
        <v>6</v>
      </c>
      <c r="B216" s="80" t="str">
        <f t="shared" si="18"/>
        <v>LTCD-233-K9</v>
      </c>
      <c r="C216" s="80" t="str">
        <f t="shared" si="18"/>
        <v>Phạm Thị Thu</v>
      </c>
      <c r="D216" s="80" t="str">
        <f t="shared" si="18"/>
        <v>Thảo</v>
      </c>
      <c r="E216" s="80" t="str">
        <f t="shared" si="18"/>
        <v>24/08/1992</v>
      </c>
      <c r="F216" s="80" t="str">
        <f t="shared" si="18"/>
        <v>BRVT</v>
      </c>
      <c r="G216" s="79"/>
      <c r="H216" s="79"/>
      <c r="I216" s="79"/>
      <c r="J216" s="79"/>
      <c r="K216" s="79"/>
      <c r="L216" s="79"/>
      <c r="M216" s="79"/>
      <c r="N216" s="109">
        <f t="shared" si="19"/>
        <v>0</v>
      </c>
      <c r="O216" s="104" t="str">
        <f t="shared" si="20"/>
        <v>Học lại</v>
      </c>
    </row>
    <row r="217" spans="1:15" ht="12.75" hidden="1">
      <c r="A217" s="2">
        <v>7</v>
      </c>
      <c r="B217" s="80" t="str">
        <f t="shared" si="18"/>
        <v>LTCD-234-K9</v>
      </c>
      <c r="C217" s="80" t="str">
        <f t="shared" si="18"/>
        <v>Văn Anh </v>
      </c>
      <c r="D217" s="80" t="str">
        <f t="shared" si="18"/>
        <v>Thư</v>
      </c>
      <c r="E217" s="80" t="str">
        <f t="shared" si="18"/>
        <v>01/07/1996</v>
      </c>
      <c r="F217" s="80" t="str">
        <f t="shared" si="18"/>
        <v>BRVT</v>
      </c>
      <c r="G217" s="79"/>
      <c r="H217" s="79"/>
      <c r="I217" s="79"/>
      <c r="J217" s="79"/>
      <c r="K217" s="79"/>
      <c r="L217" s="79"/>
      <c r="M217" s="79"/>
      <c r="N217" s="109">
        <f t="shared" si="19"/>
        <v>0</v>
      </c>
      <c r="O217" s="104" t="str">
        <f t="shared" si="20"/>
        <v>Học lại</v>
      </c>
    </row>
    <row r="218" spans="1:15" ht="12.75" hidden="1">
      <c r="A218" s="2">
        <v>8</v>
      </c>
      <c r="B218" s="80" t="str">
        <f t="shared" si="18"/>
        <v>LTCD-235-K9</v>
      </c>
      <c r="C218" s="80" t="str">
        <f t="shared" si="18"/>
        <v>Hoàng Thị Thu </v>
      </c>
      <c r="D218" s="80" t="str">
        <f t="shared" si="18"/>
        <v>Thủy</v>
      </c>
      <c r="E218" s="80" t="str">
        <f t="shared" si="18"/>
        <v>10/07/1991</v>
      </c>
      <c r="F218" s="80" t="str">
        <f t="shared" si="18"/>
        <v>BRVT</v>
      </c>
      <c r="G218" s="79"/>
      <c r="H218" s="79"/>
      <c r="I218" s="79"/>
      <c r="J218" s="79"/>
      <c r="K218" s="79"/>
      <c r="L218" s="79"/>
      <c r="M218" s="79"/>
      <c r="N218" s="109">
        <f t="shared" si="19"/>
        <v>0</v>
      </c>
      <c r="O218" s="104" t="str">
        <f t="shared" si="20"/>
        <v>Học lại</v>
      </c>
    </row>
    <row r="219" spans="1:15" ht="12.75" hidden="1">
      <c r="A219" s="2">
        <v>9</v>
      </c>
      <c r="B219" s="80" t="str">
        <f t="shared" si="18"/>
        <v>LTCD-236-K9</v>
      </c>
      <c r="C219" s="80" t="str">
        <f t="shared" si="18"/>
        <v>Huỳnh Thị Thảo </v>
      </c>
      <c r="D219" s="80" t="str">
        <f t="shared" si="18"/>
        <v>Trang</v>
      </c>
      <c r="E219" s="80" t="str">
        <f t="shared" si="18"/>
        <v>10/05/1993</v>
      </c>
      <c r="F219" s="80" t="str">
        <f t="shared" si="18"/>
        <v>BRVT</v>
      </c>
      <c r="G219" s="79"/>
      <c r="H219" s="79"/>
      <c r="I219" s="79"/>
      <c r="J219" s="79"/>
      <c r="K219" s="79"/>
      <c r="L219" s="79"/>
      <c r="M219" s="79"/>
      <c r="N219" s="109">
        <f t="shared" si="19"/>
        <v>0</v>
      </c>
      <c r="O219" s="104" t="str">
        <f t="shared" si="20"/>
        <v>Học lại</v>
      </c>
    </row>
    <row r="220" spans="1:15" ht="12.75" hidden="1">
      <c r="A220" s="2">
        <v>10</v>
      </c>
      <c r="B220" s="80" t="str">
        <f t="shared" si="18"/>
        <v>LTCD-237-K9</v>
      </c>
      <c r="C220" s="80" t="str">
        <f t="shared" si="18"/>
        <v>Nguyễn Thị Thanh</v>
      </c>
      <c r="D220" s="80" t="str">
        <f t="shared" si="18"/>
        <v>Xuân</v>
      </c>
      <c r="E220" s="80" t="str">
        <f t="shared" si="18"/>
        <v>15/07/1990</v>
      </c>
      <c r="F220" s="80" t="str">
        <f t="shared" si="18"/>
        <v>BRVT</v>
      </c>
      <c r="G220" s="79"/>
      <c r="H220" s="79"/>
      <c r="I220" s="79"/>
      <c r="J220" s="79"/>
      <c r="K220" s="79"/>
      <c r="L220" s="79"/>
      <c r="M220" s="79"/>
      <c r="N220" s="109">
        <f t="shared" si="19"/>
        <v>0</v>
      </c>
      <c r="O220" s="104" t="str">
        <f t="shared" si="20"/>
        <v>Học lại</v>
      </c>
    </row>
    <row r="221" spans="1:15" ht="12.75" hidden="1">
      <c r="A221" s="2">
        <v>11</v>
      </c>
      <c r="B221" s="80" t="e">
        <f>#REF!</f>
        <v>#REF!</v>
      </c>
      <c r="C221" s="80" t="e">
        <f>#REF!</f>
        <v>#REF!</v>
      </c>
      <c r="D221" s="80" t="e">
        <f>#REF!</f>
        <v>#REF!</v>
      </c>
      <c r="E221" s="80" t="e">
        <f>#REF!</f>
        <v>#REF!</v>
      </c>
      <c r="F221" s="80" t="e">
        <f>#REF!</f>
        <v>#REF!</v>
      </c>
      <c r="G221" s="79"/>
      <c r="H221" s="79"/>
      <c r="I221" s="79"/>
      <c r="J221" s="79"/>
      <c r="K221" s="79"/>
      <c r="L221" s="79"/>
      <c r="M221" s="79"/>
      <c r="N221" s="109">
        <f t="shared" si="19"/>
        <v>0</v>
      </c>
      <c r="O221" s="104" t="e">
        <f t="shared" si="20"/>
        <v>#REF!</v>
      </c>
    </row>
    <row r="222" spans="1:15" ht="12.75" hidden="1">
      <c r="A222" s="2">
        <v>12</v>
      </c>
      <c r="B222" s="80" t="e">
        <f>#REF!</f>
        <v>#REF!</v>
      </c>
      <c r="C222" s="80" t="e">
        <f>#REF!</f>
        <v>#REF!</v>
      </c>
      <c r="D222" s="80" t="e">
        <f>#REF!</f>
        <v>#REF!</v>
      </c>
      <c r="E222" s="80" t="e">
        <f>#REF!</f>
        <v>#REF!</v>
      </c>
      <c r="F222" s="80" t="e">
        <f>#REF!</f>
        <v>#REF!</v>
      </c>
      <c r="G222" s="79"/>
      <c r="H222" s="79"/>
      <c r="I222" s="79"/>
      <c r="J222" s="79"/>
      <c r="K222" s="79"/>
      <c r="L222" s="79"/>
      <c r="M222" s="79"/>
      <c r="N222" s="109">
        <f t="shared" si="19"/>
        <v>0</v>
      </c>
      <c r="O222" s="104" t="e">
        <f t="shared" si="20"/>
        <v>#REF!</v>
      </c>
    </row>
    <row r="223" spans="1:15" ht="12.75" hidden="1">
      <c r="A223" s="2">
        <v>13</v>
      </c>
      <c r="B223" s="80" t="e">
        <f>#REF!</f>
        <v>#REF!</v>
      </c>
      <c r="C223" s="80" t="e">
        <f>#REF!</f>
        <v>#REF!</v>
      </c>
      <c r="D223" s="80" t="e">
        <f>#REF!</f>
        <v>#REF!</v>
      </c>
      <c r="E223" s="80" t="e">
        <f>#REF!</f>
        <v>#REF!</v>
      </c>
      <c r="F223" s="80" t="e">
        <f>#REF!</f>
        <v>#REF!</v>
      </c>
      <c r="G223" s="79"/>
      <c r="H223" s="79"/>
      <c r="I223" s="79"/>
      <c r="J223" s="79"/>
      <c r="K223" s="79"/>
      <c r="L223" s="79"/>
      <c r="M223" s="79"/>
      <c r="N223" s="109">
        <f t="shared" si="19"/>
        <v>0</v>
      </c>
      <c r="O223" s="104" t="e">
        <f t="shared" si="20"/>
        <v>#REF!</v>
      </c>
    </row>
    <row r="224" spans="1:15" ht="12.75" hidden="1">
      <c r="A224" s="2">
        <v>14</v>
      </c>
      <c r="B224" s="80" t="e">
        <f>#REF!</f>
        <v>#REF!</v>
      </c>
      <c r="C224" s="80" t="e">
        <f>#REF!</f>
        <v>#REF!</v>
      </c>
      <c r="D224" s="80" t="e">
        <f>#REF!</f>
        <v>#REF!</v>
      </c>
      <c r="E224" s="80" t="e">
        <f>#REF!</f>
        <v>#REF!</v>
      </c>
      <c r="F224" s="80" t="e">
        <f>#REF!</f>
        <v>#REF!</v>
      </c>
      <c r="G224" s="79"/>
      <c r="H224" s="79"/>
      <c r="I224" s="79"/>
      <c r="J224" s="79"/>
      <c r="K224" s="79"/>
      <c r="L224" s="79"/>
      <c r="M224" s="79"/>
      <c r="N224" s="109">
        <f t="shared" si="19"/>
        <v>0</v>
      </c>
      <c r="O224" s="104" t="e">
        <f t="shared" si="20"/>
        <v>#REF!</v>
      </c>
    </row>
    <row r="225" spans="1:15" ht="12.75" hidden="1">
      <c r="A225" s="2">
        <v>15</v>
      </c>
      <c r="B225" s="80" t="e">
        <f>#REF!</f>
        <v>#REF!</v>
      </c>
      <c r="C225" s="80" t="e">
        <f>#REF!</f>
        <v>#REF!</v>
      </c>
      <c r="D225" s="80" t="e">
        <f>#REF!</f>
        <v>#REF!</v>
      </c>
      <c r="E225" s="80" t="e">
        <f>#REF!</f>
        <v>#REF!</v>
      </c>
      <c r="F225" s="80" t="e">
        <f>#REF!</f>
        <v>#REF!</v>
      </c>
      <c r="G225" s="79"/>
      <c r="H225" s="79"/>
      <c r="I225" s="79"/>
      <c r="J225" s="79"/>
      <c r="K225" s="79"/>
      <c r="L225" s="79"/>
      <c r="M225" s="79"/>
      <c r="N225" s="109">
        <f t="shared" si="19"/>
        <v>0</v>
      </c>
      <c r="O225" s="104" t="e">
        <f t="shared" si="20"/>
        <v>#REF!</v>
      </c>
    </row>
    <row r="226" spans="1:15" ht="12.75" hidden="1">
      <c r="A226" s="2">
        <v>16</v>
      </c>
      <c r="B226" s="80" t="e">
        <f>#REF!</f>
        <v>#REF!</v>
      </c>
      <c r="C226" s="80" t="e">
        <f>#REF!</f>
        <v>#REF!</v>
      </c>
      <c r="D226" s="80" t="e">
        <f>#REF!</f>
        <v>#REF!</v>
      </c>
      <c r="E226" s="80" t="e">
        <f>#REF!</f>
        <v>#REF!</v>
      </c>
      <c r="F226" s="80" t="e">
        <f>#REF!</f>
        <v>#REF!</v>
      </c>
      <c r="G226" s="79"/>
      <c r="H226" s="79"/>
      <c r="I226" s="79"/>
      <c r="J226" s="79"/>
      <c r="K226" s="79"/>
      <c r="L226" s="79"/>
      <c r="M226" s="79"/>
      <c r="N226" s="109">
        <f t="shared" si="19"/>
        <v>0</v>
      </c>
      <c r="O226" s="104" t="e">
        <f t="shared" si="20"/>
        <v>#REF!</v>
      </c>
    </row>
    <row r="227" spans="1:15" ht="12.75" hidden="1">
      <c r="A227" s="2">
        <v>17</v>
      </c>
      <c r="B227" s="80" t="e">
        <f>#REF!</f>
        <v>#REF!</v>
      </c>
      <c r="C227" s="80" t="e">
        <f>#REF!</f>
        <v>#REF!</v>
      </c>
      <c r="D227" s="80" t="e">
        <f>#REF!</f>
        <v>#REF!</v>
      </c>
      <c r="E227" s="80" t="e">
        <f>#REF!</f>
        <v>#REF!</v>
      </c>
      <c r="F227" s="80" t="e">
        <f>#REF!</f>
        <v>#REF!</v>
      </c>
      <c r="G227" s="79"/>
      <c r="H227" s="79"/>
      <c r="I227" s="79"/>
      <c r="J227" s="79"/>
      <c r="K227" s="79"/>
      <c r="L227" s="79"/>
      <c r="M227" s="79"/>
      <c r="N227" s="109">
        <f t="shared" si="19"/>
        <v>0</v>
      </c>
      <c r="O227" s="104" t="e">
        <f t="shared" si="20"/>
        <v>#REF!</v>
      </c>
    </row>
    <row r="228" spans="1:15" ht="12.75" hidden="1">
      <c r="A228" s="2">
        <v>18</v>
      </c>
      <c r="B228" s="80" t="e">
        <f>#REF!</f>
        <v>#REF!</v>
      </c>
      <c r="C228" s="80" t="e">
        <f>#REF!</f>
        <v>#REF!</v>
      </c>
      <c r="D228" s="80" t="e">
        <f>#REF!</f>
        <v>#REF!</v>
      </c>
      <c r="E228" s="80" t="e">
        <f>#REF!</f>
        <v>#REF!</v>
      </c>
      <c r="F228" s="80" t="e">
        <f>#REF!</f>
        <v>#REF!</v>
      </c>
      <c r="G228" s="79"/>
      <c r="H228" s="79"/>
      <c r="I228" s="79"/>
      <c r="J228" s="79"/>
      <c r="K228" s="79"/>
      <c r="L228" s="79"/>
      <c r="M228" s="79"/>
      <c r="N228" s="109">
        <f t="shared" si="19"/>
        <v>0</v>
      </c>
      <c r="O228" s="104" t="e">
        <f t="shared" si="20"/>
        <v>#REF!</v>
      </c>
    </row>
    <row r="229" spans="1:15" ht="12.75" hidden="1">
      <c r="A229" s="2"/>
      <c r="B229" s="80"/>
      <c r="C229" s="80"/>
      <c r="D229" s="80"/>
      <c r="E229" s="80"/>
      <c r="F229" s="80"/>
      <c r="G229" s="79"/>
      <c r="H229" s="79"/>
      <c r="I229" s="79"/>
      <c r="J229" s="79"/>
      <c r="K229" s="79"/>
      <c r="L229" s="79"/>
      <c r="M229" s="79"/>
      <c r="N229" s="109"/>
      <c r="O229" s="104"/>
    </row>
    <row r="230" ht="15.75" hidden="1"/>
    <row r="231" ht="15.75" hidden="1"/>
    <row r="232" ht="15.75" hidden="1"/>
    <row r="233" ht="15.75" hidden="1"/>
    <row r="234" ht="15.75" hidden="1">
      <c r="A234" s="6" t="s">
        <v>43</v>
      </c>
    </row>
    <row r="235" spans="1:15" ht="63.75" customHeight="1" hidden="1">
      <c r="A235" s="175" t="s">
        <v>2</v>
      </c>
      <c r="B235" s="158" t="s">
        <v>41</v>
      </c>
      <c r="C235" s="169" t="s">
        <v>3</v>
      </c>
      <c r="D235" s="170"/>
      <c r="E235" s="175" t="s">
        <v>4</v>
      </c>
      <c r="F235" s="175" t="s">
        <v>5</v>
      </c>
      <c r="G235" s="161" t="s">
        <v>6</v>
      </c>
      <c r="H235" s="161" t="s">
        <v>7</v>
      </c>
      <c r="I235" s="161"/>
      <c r="J235" s="161" t="s">
        <v>8</v>
      </c>
      <c r="K235" s="161"/>
      <c r="L235" s="162" t="s">
        <v>9</v>
      </c>
      <c r="M235" s="163"/>
      <c r="N235" s="158" t="s">
        <v>10</v>
      </c>
      <c r="O235" s="158" t="s">
        <v>11</v>
      </c>
    </row>
    <row r="236" spans="1:15" ht="15.75" hidden="1">
      <c r="A236" s="167"/>
      <c r="B236" s="167"/>
      <c r="C236" s="171"/>
      <c r="D236" s="172"/>
      <c r="E236" s="167"/>
      <c r="F236" s="167"/>
      <c r="G236" s="161"/>
      <c r="H236" s="3" t="s">
        <v>12</v>
      </c>
      <c r="I236" s="3" t="s">
        <v>13</v>
      </c>
      <c r="J236" s="3" t="s">
        <v>12</v>
      </c>
      <c r="K236" s="3" t="s">
        <v>13</v>
      </c>
      <c r="L236" s="78" t="s">
        <v>39</v>
      </c>
      <c r="M236" s="4" t="s">
        <v>40</v>
      </c>
      <c r="N236" s="159"/>
      <c r="O236" s="159"/>
    </row>
    <row r="237" spans="1:15" ht="15.75" hidden="1">
      <c r="A237" s="168"/>
      <c r="B237" s="168"/>
      <c r="C237" s="173"/>
      <c r="D237" s="174"/>
      <c r="E237" s="168"/>
      <c r="F237" s="168"/>
      <c r="G237" s="4"/>
      <c r="H237" s="3"/>
      <c r="I237" s="3"/>
      <c r="J237" s="3"/>
      <c r="K237" s="3"/>
      <c r="L237" s="4"/>
      <c r="M237" s="4"/>
      <c r="N237" s="160"/>
      <c r="O237" s="160"/>
    </row>
    <row r="238" spans="1:15" ht="12.75" hidden="1">
      <c r="A238" s="2">
        <v>1</v>
      </c>
      <c r="B238" s="80" t="str">
        <f aca="true" t="shared" si="21" ref="B238:F247">B211</f>
        <v>LTCD-226-K9</v>
      </c>
      <c r="C238" s="80" t="str">
        <f t="shared" si="21"/>
        <v>Bùi Thị Vân</v>
      </c>
      <c r="D238" s="80" t="str">
        <f t="shared" si="21"/>
        <v>Anh</v>
      </c>
      <c r="E238" s="80" t="str">
        <f t="shared" si="21"/>
        <v>21/05/1984</v>
      </c>
      <c r="F238" s="80" t="str">
        <f t="shared" si="21"/>
        <v>BRVT</v>
      </c>
      <c r="G238" s="79"/>
      <c r="H238" s="79"/>
      <c r="I238" s="79"/>
      <c r="J238" s="79"/>
      <c r="K238" s="79"/>
      <c r="L238" s="79"/>
      <c r="M238" s="79"/>
      <c r="N238" s="109">
        <f>H238*0.2+J238*0.2+L238*0.6</f>
        <v>0</v>
      </c>
      <c r="O238" s="104" t="str">
        <f>IF(F238=$P$67,F238,IF(AND(N238&lt;4,MAX(G238:K238)=0),"Học lại",IF(N238&lt;4,"Học lại","")))</f>
        <v>Học lại</v>
      </c>
    </row>
    <row r="239" spans="1:15" ht="12.75" hidden="1">
      <c r="A239" s="2">
        <v>2</v>
      </c>
      <c r="B239" s="80" t="str">
        <f t="shared" si="21"/>
        <v>LTCD-227-K9</v>
      </c>
      <c r="C239" s="80" t="str">
        <f t="shared" si="21"/>
        <v>Vũ Thị </v>
      </c>
      <c r="D239" s="80" t="str">
        <f t="shared" si="21"/>
        <v>Hà</v>
      </c>
      <c r="E239" s="80" t="str">
        <f t="shared" si="21"/>
        <v>02/06/1989</v>
      </c>
      <c r="F239" s="80" t="str">
        <f t="shared" si="21"/>
        <v>Bình Định</v>
      </c>
      <c r="G239" s="79"/>
      <c r="H239" s="79"/>
      <c r="I239" s="79"/>
      <c r="J239" s="79"/>
      <c r="K239" s="79"/>
      <c r="L239" s="79"/>
      <c r="M239" s="79"/>
      <c r="N239" s="109">
        <f aca="true" t="shared" si="22" ref="N239:N255">H239*0.2+J239*0.2+L239*0.6</f>
        <v>0</v>
      </c>
      <c r="O239" s="104" t="str">
        <f aca="true" t="shared" si="23" ref="O239:O255">IF(F239=$P$67,F239,IF(AND(N239&lt;4,MAX(G239:K239)=0),"Học lại",IF(N239&lt;4,"Học lại","")))</f>
        <v>Học lại</v>
      </c>
    </row>
    <row r="240" spans="1:15" ht="12.75" hidden="1">
      <c r="A240" s="2">
        <v>3</v>
      </c>
      <c r="B240" s="80" t="str">
        <f t="shared" si="21"/>
        <v>LTCD-228-K9</v>
      </c>
      <c r="C240" s="80" t="str">
        <f t="shared" si="21"/>
        <v>Bùi Thị </v>
      </c>
      <c r="D240" s="80" t="str">
        <f t="shared" si="21"/>
        <v>Hoa</v>
      </c>
      <c r="E240" s="80" t="str">
        <f t="shared" si="21"/>
        <v>10/09/1991</v>
      </c>
      <c r="F240" s="80" t="str">
        <f t="shared" si="21"/>
        <v>Thanh Hóa</v>
      </c>
      <c r="G240" s="79"/>
      <c r="H240" s="79"/>
      <c r="I240" s="79"/>
      <c r="J240" s="79"/>
      <c r="K240" s="79"/>
      <c r="L240" s="79"/>
      <c r="M240" s="79"/>
      <c r="N240" s="109">
        <f t="shared" si="22"/>
        <v>0</v>
      </c>
      <c r="O240" s="104" t="str">
        <f t="shared" si="23"/>
        <v>Học lại</v>
      </c>
    </row>
    <row r="241" spans="1:15" ht="12.75" hidden="1">
      <c r="A241" s="2">
        <v>4</v>
      </c>
      <c r="B241" s="80" t="str">
        <f t="shared" si="21"/>
        <v>LTCD-229-K9</v>
      </c>
      <c r="C241" s="80" t="str">
        <f t="shared" si="21"/>
        <v>Huỳnh Thị Mỹ </v>
      </c>
      <c r="D241" s="80" t="str">
        <f t="shared" si="21"/>
        <v>Lệ</v>
      </c>
      <c r="E241" s="80" t="str">
        <f t="shared" si="21"/>
        <v>27/04/1985</v>
      </c>
      <c r="F241" s="80" t="str">
        <f t="shared" si="21"/>
        <v>BRVT</v>
      </c>
      <c r="G241" s="79"/>
      <c r="H241" s="79"/>
      <c r="I241" s="79"/>
      <c r="J241" s="79"/>
      <c r="K241" s="79"/>
      <c r="L241" s="79"/>
      <c r="M241" s="79"/>
      <c r="N241" s="109">
        <f t="shared" si="22"/>
        <v>0</v>
      </c>
      <c r="O241" s="104" t="str">
        <f t="shared" si="23"/>
        <v>Học lại</v>
      </c>
    </row>
    <row r="242" spans="1:15" ht="12.75" hidden="1">
      <c r="A242" s="2">
        <v>5</v>
      </c>
      <c r="B242" s="80" t="str">
        <f t="shared" si="21"/>
        <v>LTCD-230-K9</v>
      </c>
      <c r="C242" s="80" t="str">
        <f t="shared" si="21"/>
        <v>Nguyễn Khánh</v>
      </c>
      <c r="D242" s="80" t="str">
        <f t="shared" si="21"/>
        <v>Linh</v>
      </c>
      <c r="E242" s="80" t="str">
        <f t="shared" si="21"/>
        <v>15/04/1991</v>
      </c>
      <c r="F242" s="80" t="str">
        <f t="shared" si="21"/>
        <v>Bà Rịa</v>
      </c>
      <c r="G242" s="79"/>
      <c r="H242" s="79"/>
      <c r="I242" s="79"/>
      <c r="J242" s="79"/>
      <c r="K242" s="79"/>
      <c r="L242" s="79"/>
      <c r="M242" s="79"/>
      <c r="N242" s="109">
        <f t="shared" si="22"/>
        <v>0</v>
      </c>
      <c r="O242" s="104" t="str">
        <f t="shared" si="23"/>
        <v>Học lại</v>
      </c>
    </row>
    <row r="243" spans="1:15" ht="12.75" hidden="1">
      <c r="A243" s="2">
        <v>6</v>
      </c>
      <c r="B243" s="80" t="str">
        <f t="shared" si="21"/>
        <v>LTCD-233-K9</v>
      </c>
      <c r="C243" s="80" t="str">
        <f t="shared" si="21"/>
        <v>Phạm Thị Thu</v>
      </c>
      <c r="D243" s="80" t="str">
        <f t="shared" si="21"/>
        <v>Thảo</v>
      </c>
      <c r="E243" s="80" t="str">
        <f t="shared" si="21"/>
        <v>24/08/1992</v>
      </c>
      <c r="F243" s="80" t="str">
        <f t="shared" si="21"/>
        <v>BRVT</v>
      </c>
      <c r="G243" s="79"/>
      <c r="H243" s="79"/>
      <c r="I243" s="79"/>
      <c r="J243" s="79"/>
      <c r="K243" s="79"/>
      <c r="L243" s="79"/>
      <c r="M243" s="79"/>
      <c r="N243" s="109">
        <f t="shared" si="22"/>
        <v>0</v>
      </c>
      <c r="O243" s="104" t="str">
        <f t="shared" si="23"/>
        <v>Học lại</v>
      </c>
    </row>
    <row r="244" spans="1:15" ht="12.75" hidden="1">
      <c r="A244" s="2">
        <v>7</v>
      </c>
      <c r="B244" s="80" t="str">
        <f t="shared" si="21"/>
        <v>LTCD-234-K9</v>
      </c>
      <c r="C244" s="80" t="str">
        <f t="shared" si="21"/>
        <v>Văn Anh </v>
      </c>
      <c r="D244" s="80" t="str">
        <f t="shared" si="21"/>
        <v>Thư</v>
      </c>
      <c r="E244" s="80" t="str">
        <f t="shared" si="21"/>
        <v>01/07/1996</v>
      </c>
      <c r="F244" s="80" t="str">
        <f t="shared" si="21"/>
        <v>BRVT</v>
      </c>
      <c r="G244" s="79"/>
      <c r="H244" s="79"/>
      <c r="I244" s="79"/>
      <c r="J244" s="79"/>
      <c r="K244" s="79"/>
      <c r="L244" s="79"/>
      <c r="M244" s="79"/>
      <c r="N244" s="109">
        <f t="shared" si="22"/>
        <v>0</v>
      </c>
      <c r="O244" s="104" t="str">
        <f t="shared" si="23"/>
        <v>Học lại</v>
      </c>
    </row>
    <row r="245" spans="1:15" ht="12.75" hidden="1">
      <c r="A245" s="2">
        <v>8</v>
      </c>
      <c r="B245" s="80" t="str">
        <f t="shared" si="21"/>
        <v>LTCD-235-K9</v>
      </c>
      <c r="C245" s="80" t="str">
        <f t="shared" si="21"/>
        <v>Hoàng Thị Thu </v>
      </c>
      <c r="D245" s="80" t="str">
        <f t="shared" si="21"/>
        <v>Thủy</v>
      </c>
      <c r="E245" s="80" t="str">
        <f t="shared" si="21"/>
        <v>10/07/1991</v>
      </c>
      <c r="F245" s="80" t="str">
        <f t="shared" si="21"/>
        <v>BRVT</v>
      </c>
      <c r="G245" s="79"/>
      <c r="H245" s="79"/>
      <c r="I245" s="79"/>
      <c r="J245" s="79"/>
      <c r="K245" s="79"/>
      <c r="L245" s="79"/>
      <c r="M245" s="79"/>
      <c r="N245" s="109">
        <f t="shared" si="22"/>
        <v>0</v>
      </c>
      <c r="O245" s="104" t="str">
        <f t="shared" si="23"/>
        <v>Học lại</v>
      </c>
    </row>
    <row r="246" spans="1:15" ht="12.75" hidden="1">
      <c r="A246" s="2">
        <v>9</v>
      </c>
      <c r="B246" s="80" t="str">
        <f t="shared" si="21"/>
        <v>LTCD-236-K9</v>
      </c>
      <c r="C246" s="80" t="str">
        <f t="shared" si="21"/>
        <v>Huỳnh Thị Thảo </v>
      </c>
      <c r="D246" s="80" t="str">
        <f t="shared" si="21"/>
        <v>Trang</v>
      </c>
      <c r="E246" s="80" t="str">
        <f t="shared" si="21"/>
        <v>10/05/1993</v>
      </c>
      <c r="F246" s="80" t="str">
        <f t="shared" si="21"/>
        <v>BRVT</v>
      </c>
      <c r="G246" s="79"/>
      <c r="H246" s="79"/>
      <c r="I246" s="79"/>
      <c r="J246" s="79"/>
      <c r="K246" s="79"/>
      <c r="L246" s="79"/>
      <c r="M246" s="79"/>
      <c r="N246" s="109">
        <f t="shared" si="22"/>
        <v>0</v>
      </c>
      <c r="O246" s="104" t="str">
        <f t="shared" si="23"/>
        <v>Học lại</v>
      </c>
    </row>
    <row r="247" spans="1:15" ht="12.75" hidden="1">
      <c r="A247" s="2">
        <v>10</v>
      </c>
      <c r="B247" s="80" t="str">
        <f t="shared" si="21"/>
        <v>LTCD-237-K9</v>
      </c>
      <c r="C247" s="80" t="str">
        <f t="shared" si="21"/>
        <v>Nguyễn Thị Thanh</v>
      </c>
      <c r="D247" s="80" t="str">
        <f t="shared" si="21"/>
        <v>Xuân</v>
      </c>
      <c r="E247" s="80" t="str">
        <f t="shared" si="21"/>
        <v>15/07/1990</v>
      </c>
      <c r="F247" s="80" t="str">
        <f t="shared" si="21"/>
        <v>BRVT</v>
      </c>
      <c r="G247" s="79"/>
      <c r="H247" s="79"/>
      <c r="I247" s="79"/>
      <c r="J247" s="79"/>
      <c r="K247" s="79"/>
      <c r="L247" s="79"/>
      <c r="M247" s="79"/>
      <c r="N247" s="109">
        <f t="shared" si="22"/>
        <v>0</v>
      </c>
      <c r="O247" s="104" t="str">
        <f t="shared" si="23"/>
        <v>Học lại</v>
      </c>
    </row>
    <row r="248" spans="1:15" ht="12.75" hidden="1">
      <c r="A248" s="2">
        <v>11</v>
      </c>
      <c r="B248" s="80" t="e">
        <f aca="true" t="shared" si="24" ref="B248:F255">B221</f>
        <v>#REF!</v>
      </c>
      <c r="C248" s="80" t="e">
        <f t="shared" si="24"/>
        <v>#REF!</v>
      </c>
      <c r="D248" s="80" t="e">
        <f t="shared" si="24"/>
        <v>#REF!</v>
      </c>
      <c r="E248" s="80" t="e">
        <f t="shared" si="24"/>
        <v>#REF!</v>
      </c>
      <c r="F248" s="80" t="e">
        <f t="shared" si="24"/>
        <v>#REF!</v>
      </c>
      <c r="G248" s="79"/>
      <c r="H248" s="79"/>
      <c r="I248" s="79"/>
      <c r="J248" s="79"/>
      <c r="K248" s="79"/>
      <c r="L248" s="79"/>
      <c r="M248" s="79"/>
      <c r="N248" s="109">
        <f t="shared" si="22"/>
        <v>0</v>
      </c>
      <c r="O248" s="104" t="e">
        <f t="shared" si="23"/>
        <v>#REF!</v>
      </c>
    </row>
    <row r="249" spans="1:15" ht="12.75" hidden="1">
      <c r="A249" s="2">
        <v>12</v>
      </c>
      <c r="B249" s="80" t="e">
        <f t="shared" si="24"/>
        <v>#REF!</v>
      </c>
      <c r="C249" s="80" t="e">
        <f t="shared" si="24"/>
        <v>#REF!</v>
      </c>
      <c r="D249" s="80" t="e">
        <f t="shared" si="24"/>
        <v>#REF!</v>
      </c>
      <c r="E249" s="80" t="e">
        <f t="shared" si="24"/>
        <v>#REF!</v>
      </c>
      <c r="F249" s="80" t="e">
        <f t="shared" si="24"/>
        <v>#REF!</v>
      </c>
      <c r="G249" s="79"/>
      <c r="H249" s="79"/>
      <c r="I249" s="79"/>
      <c r="J249" s="79"/>
      <c r="K249" s="79"/>
      <c r="L249" s="79"/>
      <c r="M249" s="79"/>
      <c r="N249" s="109">
        <f t="shared" si="22"/>
        <v>0</v>
      </c>
      <c r="O249" s="104" t="e">
        <f t="shared" si="23"/>
        <v>#REF!</v>
      </c>
    </row>
    <row r="250" spans="1:15" ht="12.75" hidden="1">
      <c r="A250" s="2">
        <v>13</v>
      </c>
      <c r="B250" s="80" t="e">
        <f t="shared" si="24"/>
        <v>#REF!</v>
      </c>
      <c r="C250" s="80" t="e">
        <f t="shared" si="24"/>
        <v>#REF!</v>
      </c>
      <c r="D250" s="80" t="e">
        <f t="shared" si="24"/>
        <v>#REF!</v>
      </c>
      <c r="E250" s="80" t="e">
        <f t="shared" si="24"/>
        <v>#REF!</v>
      </c>
      <c r="F250" s="80" t="e">
        <f t="shared" si="24"/>
        <v>#REF!</v>
      </c>
      <c r="G250" s="79"/>
      <c r="H250" s="79"/>
      <c r="I250" s="79"/>
      <c r="J250" s="79"/>
      <c r="K250" s="79"/>
      <c r="L250" s="79"/>
      <c r="M250" s="79"/>
      <c r="N250" s="109">
        <f t="shared" si="22"/>
        <v>0</v>
      </c>
      <c r="O250" s="104" t="e">
        <f t="shared" si="23"/>
        <v>#REF!</v>
      </c>
    </row>
    <row r="251" spans="1:15" ht="12.75" hidden="1">
      <c r="A251" s="2">
        <v>14</v>
      </c>
      <c r="B251" s="80" t="e">
        <f t="shared" si="24"/>
        <v>#REF!</v>
      </c>
      <c r="C251" s="80" t="e">
        <f t="shared" si="24"/>
        <v>#REF!</v>
      </c>
      <c r="D251" s="80" t="e">
        <f t="shared" si="24"/>
        <v>#REF!</v>
      </c>
      <c r="E251" s="80" t="e">
        <f t="shared" si="24"/>
        <v>#REF!</v>
      </c>
      <c r="F251" s="80" t="e">
        <f t="shared" si="24"/>
        <v>#REF!</v>
      </c>
      <c r="G251" s="79"/>
      <c r="H251" s="79"/>
      <c r="I251" s="79"/>
      <c r="J251" s="79"/>
      <c r="K251" s="79"/>
      <c r="L251" s="79"/>
      <c r="M251" s="79"/>
      <c r="N251" s="109">
        <f t="shared" si="22"/>
        <v>0</v>
      </c>
      <c r="O251" s="104" t="e">
        <f t="shared" si="23"/>
        <v>#REF!</v>
      </c>
    </row>
    <row r="252" spans="1:15" ht="12.75" hidden="1">
      <c r="A252" s="2">
        <v>15</v>
      </c>
      <c r="B252" s="80" t="e">
        <f t="shared" si="24"/>
        <v>#REF!</v>
      </c>
      <c r="C252" s="80" t="e">
        <f t="shared" si="24"/>
        <v>#REF!</v>
      </c>
      <c r="D252" s="80" t="e">
        <f t="shared" si="24"/>
        <v>#REF!</v>
      </c>
      <c r="E252" s="80" t="e">
        <f t="shared" si="24"/>
        <v>#REF!</v>
      </c>
      <c r="F252" s="80" t="e">
        <f t="shared" si="24"/>
        <v>#REF!</v>
      </c>
      <c r="G252" s="79"/>
      <c r="H252" s="79"/>
      <c r="I252" s="79"/>
      <c r="J252" s="79"/>
      <c r="K252" s="79"/>
      <c r="L252" s="79"/>
      <c r="M252" s="79"/>
      <c r="N252" s="109">
        <f t="shared" si="22"/>
        <v>0</v>
      </c>
      <c r="O252" s="104" t="e">
        <f t="shared" si="23"/>
        <v>#REF!</v>
      </c>
    </row>
    <row r="253" spans="1:15" ht="12.75" hidden="1">
      <c r="A253" s="2">
        <v>16</v>
      </c>
      <c r="B253" s="80" t="e">
        <f t="shared" si="24"/>
        <v>#REF!</v>
      </c>
      <c r="C253" s="80" t="e">
        <f t="shared" si="24"/>
        <v>#REF!</v>
      </c>
      <c r="D253" s="80" t="e">
        <f t="shared" si="24"/>
        <v>#REF!</v>
      </c>
      <c r="E253" s="80" t="e">
        <f t="shared" si="24"/>
        <v>#REF!</v>
      </c>
      <c r="F253" s="80" t="e">
        <f t="shared" si="24"/>
        <v>#REF!</v>
      </c>
      <c r="G253" s="79"/>
      <c r="H253" s="79"/>
      <c r="I253" s="79"/>
      <c r="J253" s="79"/>
      <c r="K253" s="79"/>
      <c r="L253" s="79"/>
      <c r="M253" s="79"/>
      <c r="N253" s="109">
        <f t="shared" si="22"/>
        <v>0</v>
      </c>
      <c r="O253" s="104" t="e">
        <f t="shared" si="23"/>
        <v>#REF!</v>
      </c>
    </row>
    <row r="254" spans="1:15" ht="12.75" hidden="1">
      <c r="A254" s="2">
        <v>17</v>
      </c>
      <c r="B254" s="80" t="e">
        <f t="shared" si="24"/>
        <v>#REF!</v>
      </c>
      <c r="C254" s="80" t="e">
        <f t="shared" si="24"/>
        <v>#REF!</v>
      </c>
      <c r="D254" s="80" t="e">
        <f t="shared" si="24"/>
        <v>#REF!</v>
      </c>
      <c r="E254" s="80" t="e">
        <f t="shared" si="24"/>
        <v>#REF!</v>
      </c>
      <c r="F254" s="80" t="e">
        <f t="shared" si="24"/>
        <v>#REF!</v>
      </c>
      <c r="G254" s="79"/>
      <c r="H254" s="79"/>
      <c r="I254" s="79"/>
      <c r="J254" s="79"/>
      <c r="K254" s="79"/>
      <c r="L254" s="79"/>
      <c r="M254" s="79"/>
      <c r="N254" s="109">
        <f t="shared" si="22"/>
        <v>0</v>
      </c>
      <c r="O254" s="104" t="e">
        <f t="shared" si="23"/>
        <v>#REF!</v>
      </c>
    </row>
    <row r="255" spans="1:15" ht="12.75" hidden="1">
      <c r="A255" s="2">
        <v>18</v>
      </c>
      <c r="B255" s="80" t="e">
        <f t="shared" si="24"/>
        <v>#REF!</v>
      </c>
      <c r="C255" s="80" t="e">
        <f t="shared" si="24"/>
        <v>#REF!</v>
      </c>
      <c r="D255" s="80" t="e">
        <f t="shared" si="24"/>
        <v>#REF!</v>
      </c>
      <c r="E255" s="80" t="e">
        <f t="shared" si="24"/>
        <v>#REF!</v>
      </c>
      <c r="F255" s="80" t="e">
        <f t="shared" si="24"/>
        <v>#REF!</v>
      </c>
      <c r="G255" s="79"/>
      <c r="H255" s="79"/>
      <c r="I255" s="79"/>
      <c r="J255" s="79"/>
      <c r="K255" s="79"/>
      <c r="L255" s="79"/>
      <c r="M255" s="79"/>
      <c r="N255" s="109">
        <f t="shared" si="22"/>
        <v>0</v>
      </c>
      <c r="O255" s="104" t="e">
        <f t="shared" si="23"/>
        <v>#REF!</v>
      </c>
    </row>
    <row r="256" spans="1:15" ht="12.75" hidden="1">
      <c r="A256" s="2"/>
      <c r="B256" s="80"/>
      <c r="C256" s="80"/>
      <c r="D256" s="80"/>
      <c r="E256" s="80"/>
      <c r="F256" s="80"/>
      <c r="G256" s="79"/>
      <c r="H256" s="79"/>
      <c r="I256" s="79"/>
      <c r="J256" s="79"/>
      <c r="K256" s="79"/>
      <c r="L256" s="79"/>
      <c r="M256" s="79"/>
      <c r="N256" s="109"/>
      <c r="O256" s="104"/>
    </row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306" ht="20.25" customHeight="1"/>
  </sheetData>
  <sheetProtection password="CF75" sheet="1"/>
  <protectedRanges>
    <protectedRange sqref="F12:F17" name="Range1"/>
  </protectedRanges>
  <mergeCells count="87">
    <mergeCell ref="G235:G236"/>
    <mergeCell ref="H235:I235"/>
    <mergeCell ref="J235:K235"/>
    <mergeCell ref="L235:M235"/>
    <mergeCell ref="N235:N237"/>
    <mergeCell ref="O235:O237"/>
    <mergeCell ref="H208:I208"/>
    <mergeCell ref="J208:K208"/>
    <mergeCell ref="L208:M208"/>
    <mergeCell ref="N208:N210"/>
    <mergeCell ref="O208:O210"/>
    <mergeCell ref="A235:A237"/>
    <mergeCell ref="B235:B237"/>
    <mergeCell ref="C235:D237"/>
    <mergeCell ref="E235:E237"/>
    <mergeCell ref="F235:F237"/>
    <mergeCell ref="A208:A210"/>
    <mergeCell ref="B208:B210"/>
    <mergeCell ref="C208:D210"/>
    <mergeCell ref="E208:E210"/>
    <mergeCell ref="F208:F210"/>
    <mergeCell ref="G208:G209"/>
    <mergeCell ref="G185:G186"/>
    <mergeCell ref="H185:I185"/>
    <mergeCell ref="J185:K185"/>
    <mergeCell ref="L185:M185"/>
    <mergeCell ref="N185:N187"/>
    <mergeCell ref="O185:O187"/>
    <mergeCell ref="H163:I163"/>
    <mergeCell ref="J163:K163"/>
    <mergeCell ref="L163:M163"/>
    <mergeCell ref="N163:N165"/>
    <mergeCell ref="O163:O165"/>
    <mergeCell ref="A185:A187"/>
    <mergeCell ref="B185:B187"/>
    <mergeCell ref="C185:D187"/>
    <mergeCell ref="E185:E187"/>
    <mergeCell ref="F185:F187"/>
    <mergeCell ref="A163:A165"/>
    <mergeCell ref="B163:B165"/>
    <mergeCell ref="C163:D165"/>
    <mergeCell ref="E163:E165"/>
    <mergeCell ref="F163:F165"/>
    <mergeCell ref="G163:G164"/>
    <mergeCell ref="O67:O69"/>
    <mergeCell ref="A91:A93"/>
    <mergeCell ref="A67:A69"/>
    <mergeCell ref="B67:B69"/>
    <mergeCell ref="C67:D69"/>
    <mergeCell ref="E67:E69"/>
    <mergeCell ref="F67:F69"/>
    <mergeCell ref="G67:G68"/>
    <mergeCell ref="N67:N69"/>
    <mergeCell ref="H69:I69"/>
    <mergeCell ref="J69:K69"/>
    <mergeCell ref="L69:M69"/>
    <mergeCell ref="A138:A140"/>
    <mergeCell ref="A114:A116"/>
    <mergeCell ref="A5:M5"/>
    <mergeCell ref="A1:D1"/>
    <mergeCell ref="A2:D2"/>
    <mergeCell ref="G2:M2"/>
    <mergeCell ref="H67:I67"/>
    <mergeCell ref="J67:K67"/>
    <mergeCell ref="L67:M67"/>
    <mergeCell ref="D9:E9"/>
    <mergeCell ref="H9:M9"/>
    <mergeCell ref="D10:E10"/>
    <mergeCell ref="H16:K16"/>
    <mergeCell ref="D24:E24"/>
    <mergeCell ref="D26:E26"/>
    <mergeCell ref="D11:E11"/>
    <mergeCell ref="H11:K11"/>
    <mergeCell ref="B59:B61"/>
    <mergeCell ref="C59:D61"/>
    <mergeCell ref="E59:E61"/>
    <mergeCell ref="F59:F61"/>
    <mergeCell ref="G59:G60"/>
    <mergeCell ref="L11:M11"/>
    <mergeCell ref="D30:K30"/>
    <mergeCell ref="O59:O61"/>
    <mergeCell ref="H59:I59"/>
    <mergeCell ref="J59:K59"/>
    <mergeCell ref="L59:M59"/>
    <mergeCell ref="N59:N61"/>
    <mergeCell ref="D27:E27"/>
    <mergeCell ref="D28:E28"/>
  </mergeCells>
  <conditionalFormatting sqref="M86:N86 N202 M70:M85 M166:M179 M94:N111 M117:N133 M141:N159">
    <cfRule type="cellIs" priority="179" dxfId="0" operator="lessThan" stopIfTrue="1">
      <formula>5</formula>
    </cfRule>
  </conditionalFormatting>
  <conditionalFormatting sqref="F32:F38">
    <cfRule type="cellIs" priority="159" dxfId="0" operator="lessThan" stopIfTrue="1">
      <formula>5</formula>
    </cfRule>
  </conditionalFormatting>
  <conditionalFormatting sqref="G86:L86 S86:V108 G133:J133 G109:L110 G94:K108 G117:L132 G141:L158">
    <cfRule type="cellIs" priority="48" dxfId="1" operator="lessThan">
      <formula>5</formula>
    </cfRule>
  </conditionalFormatting>
  <conditionalFormatting sqref="G111:L111">
    <cfRule type="cellIs" priority="42" dxfId="1" operator="lessThan">
      <formula>5</formula>
    </cfRule>
  </conditionalFormatting>
  <conditionalFormatting sqref="G166:L179">
    <cfRule type="cellIs" priority="22" dxfId="1" operator="lessThan">
      <formula>5</formula>
    </cfRule>
  </conditionalFormatting>
  <conditionalFormatting sqref="G70:G84 G85:L85 K70:L84">
    <cfRule type="cellIs" priority="20" dxfId="1" operator="lessThan">
      <formula>5</formula>
    </cfRule>
  </conditionalFormatting>
  <conditionalFormatting sqref="N70:N85">
    <cfRule type="cellIs" priority="19" dxfId="0" operator="lessThan" stopIfTrue="1">
      <formula>5</formula>
    </cfRule>
  </conditionalFormatting>
  <conditionalFormatting sqref="N166:N179">
    <cfRule type="cellIs" priority="14" dxfId="0" operator="lessThan" stopIfTrue="1">
      <formula>5</formula>
    </cfRule>
  </conditionalFormatting>
  <conditionalFormatting sqref="N211:N229">
    <cfRule type="cellIs" priority="12" dxfId="0" operator="lessThan" stopIfTrue="1">
      <formula>5</formula>
    </cfRule>
  </conditionalFormatting>
  <conditionalFormatting sqref="N238:N256">
    <cfRule type="cellIs" priority="11" dxfId="0" operator="lessThan" stopIfTrue="1">
      <formula>5</formula>
    </cfRule>
  </conditionalFormatting>
  <conditionalFormatting sqref="M188:M201">
    <cfRule type="cellIs" priority="7" dxfId="0" operator="lessThan" stopIfTrue="1">
      <formula>5</formula>
    </cfRule>
  </conditionalFormatting>
  <conditionalFormatting sqref="G188:L201">
    <cfRule type="cellIs" priority="6" dxfId="1" operator="lessThan">
      <formula>5</formula>
    </cfRule>
  </conditionalFormatting>
  <conditionalFormatting sqref="N188:N201">
    <cfRule type="cellIs" priority="5" dxfId="0" operator="lessThan" stopIfTrue="1">
      <formula>5</formula>
    </cfRule>
  </conditionalFormatting>
  <conditionalFormatting sqref="H70:J84">
    <cfRule type="cellIs" priority="4" dxfId="1" operator="lessThan">
      <formula>5</formula>
    </cfRule>
  </conditionalFormatting>
  <conditionalFormatting sqref="L94:L108">
    <cfRule type="cellIs" priority="1" dxfId="0" operator="lessThan" stopIfTrue="1">
      <formula>5</formula>
    </cfRule>
  </conditionalFormatting>
  <dataValidations count="2">
    <dataValidation type="list" allowBlank="1" showInputMessage="1" showErrorMessage="1" sqref="F13">
      <formula1>$C$49:$C$56</formula1>
    </dataValidation>
    <dataValidation type="list" allowBlank="1" showInputMessage="1" showErrorMessage="1" sqref="F16">
      <formula1>$B$70:$B$86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N_M_T_</dc:creator>
  <cp:keywords/>
  <dc:description/>
  <cp:lastModifiedBy>Admin</cp:lastModifiedBy>
  <dcterms:created xsi:type="dcterms:W3CDTF">1996-10-14T23:33:28Z</dcterms:created>
  <dcterms:modified xsi:type="dcterms:W3CDTF">2020-08-21T09:05:04Z</dcterms:modified>
  <cp:category/>
  <cp:version/>
  <cp:contentType/>
  <cp:contentStatus/>
</cp:coreProperties>
</file>