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635" tabRatio="889" activeTab="0"/>
  </bookViews>
  <sheets>
    <sheet name="DUALENWEB" sheetId="1" r:id="rId1"/>
  </sheets>
  <definedNames/>
  <calcPr fullCalcOnLoad="1"/>
</workbook>
</file>

<file path=xl/sharedStrings.xml><?xml version="1.0" encoding="utf-8"?>
<sst xmlns="http://schemas.openxmlformats.org/spreadsheetml/2006/main" count="192" uniqueCount="81">
  <si>
    <t>STT</t>
  </si>
  <si>
    <t>HỌ VÀ TÊN</t>
  </si>
  <si>
    <t>NGÀY SINH</t>
  </si>
  <si>
    <t>NƠI SINH</t>
  </si>
  <si>
    <t>Điểm 
chuyê cần &amp; Thái độ học tập</t>
  </si>
  <si>
    <t>Điểm
 kiêm tra thường xuyên</t>
  </si>
  <si>
    <t>Điểm 
kiêm tra định kỳ</t>
  </si>
  <si>
    <t>Điểm thi học phần</t>
  </si>
  <si>
    <t>Điểm tổng kết học phần</t>
  </si>
  <si>
    <t>Ghi chú</t>
  </si>
  <si>
    <t>Bài 1</t>
  </si>
  <si>
    <t>Bài 2</t>
  </si>
  <si>
    <t>Giáo viên giảng dạy:</t>
  </si>
  <si>
    <t>Ngày Thi :</t>
  </si>
  <si>
    <t>Thời gian làm bài:</t>
  </si>
  <si>
    <t>Phút</t>
  </si>
  <si>
    <t>Ngày hiện hành</t>
  </si>
  <si>
    <t>Ngày cập nhật:</t>
  </si>
  <si>
    <t>Tổng số SV:</t>
  </si>
  <si>
    <t xml:space="preserve">Họ và tên SV: </t>
  </si>
  <si>
    <t xml:space="preserve">Ngày Sinh: </t>
  </si>
  <si>
    <t xml:space="preserve">Nơi sinh: </t>
  </si>
  <si>
    <t>DANH MỤC MÔN HỌC</t>
  </si>
  <si>
    <t>stt</t>
  </si>
  <si>
    <t>giáo viên gảng</t>
  </si>
  <si>
    <t>Ngày thi</t>
  </si>
  <si>
    <t>Thời gian(phút)</t>
  </si>
  <si>
    <t>Ngày cập nhật</t>
  </si>
  <si>
    <t>DANH SÁCH MỚI</t>
  </si>
  <si>
    <t>Học phần</t>
  </si>
  <si>
    <t>KẾT QUẢ HỌC TẬP</t>
  </si>
  <si>
    <t xml:space="preserve">GHI CHÚ: </t>
  </si>
  <si>
    <t>Phần tính toán trung gian</t>
  </si>
  <si>
    <t xml:space="preserve">ĐIỂM CHUYÊN CẦN: </t>
  </si>
  <si>
    <t xml:space="preserve">ĐIỂM KT THƯỜNG XUYỀN: </t>
  </si>
  <si>
    <t xml:space="preserve">ĐIỂM KT ĐỊNH KỲ: </t>
  </si>
  <si>
    <t xml:space="preserve">ĐIỂM THI LẦN 1: </t>
  </si>
  <si>
    <t xml:space="preserve">ĐIỂM TRUNG BÌNH: </t>
  </si>
  <si>
    <t>Lần 1</t>
  </si>
  <si>
    <t>Lần 2</t>
  </si>
  <si>
    <t>Mã 
Sinh viên</t>
  </si>
  <si>
    <t>số bài kt</t>
  </si>
  <si>
    <r>
      <t>Bậc đào tạo:</t>
    </r>
    <r>
      <rPr>
        <b/>
        <sz val="14"/>
        <rFont val="Times New Roman"/>
        <family val="1"/>
      </rPr>
      <t xml:space="preserve"> Trung cấp</t>
    </r>
  </si>
  <si>
    <t>TRƯỜNG TRUNG CẤP CHUYÊN NGHIỆP BÀ RỊA</t>
  </si>
  <si>
    <t>-</t>
  </si>
  <si>
    <t>ỦY BAN NHÂN DÂN TỈNH BRVT</t>
  </si>
  <si>
    <t>Đồng Nai</t>
  </si>
  <si>
    <t>BRVT</t>
  </si>
  <si>
    <t>BẢNG ĐIỂM LỚP TRUNG CẤP PT18D11 (K61)</t>
  </si>
  <si>
    <t>KT-2351-K61</t>
  </si>
  <si>
    <t>Nguyễn Thị Thanh</t>
  </si>
  <si>
    <t>Mai</t>
  </si>
  <si>
    <t>05/08/1995</t>
  </si>
  <si>
    <t>KT-2352-K61</t>
  </si>
  <si>
    <t xml:space="preserve">Đào Danh </t>
  </si>
  <si>
    <t>Hòa</t>
  </si>
  <si>
    <t>03/12/1987</t>
  </si>
  <si>
    <t>KT-2358-K61</t>
  </si>
  <si>
    <t>Dung</t>
  </si>
  <si>
    <t xml:space="preserve">Võ Thị </t>
  </si>
  <si>
    <t>10/10/1987</t>
  </si>
  <si>
    <t>KT-2359-K61</t>
  </si>
  <si>
    <t xml:space="preserve">Đinh Ngọc Minh </t>
  </si>
  <si>
    <t>Nhật</t>
  </si>
  <si>
    <t>06/01/2000</t>
  </si>
  <si>
    <t>KT-2561-K61</t>
  </si>
  <si>
    <t xml:space="preserve">Đặng Thị Quỳnh </t>
  </si>
  <si>
    <t>Trang</t>
  </si>
  <si>
    <t>06/02/1991</t>
  </si>
  <si>
    <t>Hà Tĩnh</t>
  </si>
  <si>
    <t>KT-2562-K61</t>
  </si>
  <si>
    <t>Phan Thị Hạ</t>
  </si>
  <si>
    <t>Vy</t>
  </si>
  <si>
    <t>18/02/1999</t>
  </si>
  <si>
    <t>Đắk Lắk</t>
  </si>
  <si>
    <t>Nghiệp vụ văn phòng</t>
  </si>
  <si>
    <t>Thầy Trường</t>
  </si>
  <si>
    <t>Phần mềm kế toán</t>
  </si>
  <si>
    <t>Thầy Tuấn</t>
  </si>
  <si>
    <t>Điểm Kiểm tra đang cập nhật</t>
  </si>
  <si>
    <t>Báo cáo tốt nghiệp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</si>
</sst>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&quot;VND&quot;#,##0_);\(&quot;VND&quot;#,##0\)"/>
    <numFmt numFmtId="175" formatCode="&quot;VND&quot;#,##0_);[Red]\(&quot;VND&quot;#,##0\)"/>
    <numFmt numFmtId="176" formatCode="&quot;VND&quot;#,##0.00_);\(&quot;VND&quot;#,##0.00\)"/>
    <numFmt numFmtId="177" formatCode="&quot;VND&quot;#,##0.00_);[Red]\(&quot;VND&quot;#,##0.00\)"/>
    <numFmt numFmtId="178" formatCode="_(&quot;VND&quot;* #,##0_);_(&quot;VND&quot;* \(#,##0\);_(&quot;VND&quot;* &quot;-&quot;_);_(@_)"/>
    <numFmt numFmtId="179" formatCode="_(&quot;VND&quot;* #,##0.00_);_(&quot;VND&quot;* \(#,##0.00\);_(&quot;VND&quot;* &quot;-&quot;&quot;?&quot;&quot;?&quot;_);_(@_)"/>
    <numFmt numFmtId="180" formatCode="_(* #,##0.00_);_(* \(#,##0.00\);_(* &quot;-&quot;&quot;?&quot;&quot;?&quot;_);_(@_)"/>
    <numFmt numFmtId="181" formatCode="#,##0\ &quot;đồng&quot;;\-#,##0\ &quot;đồng&quot;"/>
    <numFmt numFmtId="182" formatCode="#,##0\ &quot;đồng&quot;;[Red]\-#,##0\ &quot;đồng&quot;"/>
    <numFmt numFmtId="183" formatCode="#,##0.00\ &quot;đồng&quot;;\-#,##0.00\ &quot;đồng&quot;"/>
    <numFmt numFmtId="184" formatCode="#,##0.00\ &quot;đồng&quot;;[Red]\-#,##0.00\ &quot;đồng&quot;"/>
    <numFmt numFmtId="185" formatCode="_-* #,##0\ &quot;đồng&quot;_-;\-* #,##0\ &quot;đồng&quot;_-;_-* &quot;-&quot;\ &quot;đồng&quot;_-;_-@_-"/>
    <numFmt numFmtId="186" formatCode="_-* #,##0\ _đ_ồ_n_g_-;\-* #,##0\ _đ_ồ_n_g_-;_-* &quot;-&quot;\ _đ_ồ_n_g_-;_-@_-"/>
    <numFmt numFmtId="187" formatCode="_-* #,##0.00\ &quot;đồng&quot;_-;\-* #,##0.00\ &quot;đồng&quot;_-;_-* &quot;-&quot;&quot;?&quot;&quot;?&quot;\ &quot;đồng&quot;_-;_-@_-"/>
    <numFmt numFmtId="188" formatCode="_-* #,##0.00\ _đ_ồ_n_g_-;\-* #,##0.00\ _đ_ồ_n_g_-;_-* &quot;-&quot;&quot;?&quot;&quot;?&quot;\ _đ_ồ_n_g_-;_-@_-"/>
    <numFmt numFmtId="189" formatCode="#,##0\ &quot;₫&quot;;\-#,##0\ &quot;₫&quot;"/>
    <numFmt numFmtId="190" formatCode="#,##0\ &quot;₫&quot;;[Red]\-#,##0\ &quot;₫&quot;"/>
    <numFmt numFmtId="191" formatCode="#,##0.00\ &quot;₫&quot;;\-#,##0.00\ &quot;₫&quot;"/>
    <numFmt numFmtId="192" formatCode="#,##0.00\ &quot;₫&quot;;[Red]\-#,##0.00\ &quot;₫&quot;"/>
    <numFmt numFmtId="193" formatCode="_-* #,##0\ &quot;₫&quot;_-;\-* #,##0\ &quot;₫&quot;_-;_-* &quot;-&quot;\ &quot;₫&quot;_-;_-@_-"/>
    <numFmt numFmtId="194" formatCode="_-* #,##0\ _₫_-;\-* #,##0\ _₫_-;_-* &quot;-&quot;\ _₫_-;_-@_-"/>
    <numFmt numFmtId="195" formatCode="_-* #,##0.00\ &quot;₫&quot;_-;\-* #,##0.00\ &quot;₫&quot;_-;_-* &quot;-&quot;&quot;?&quot;&quot;?&quot;\ &quot;₫&quot;_-;_-@_-"/>
    <numFmt numFmtId="196" formatCode="_-* #,##0.00\ _₫_-;\-* #,##0.00\ _₫_-;_-* &quot;-&quot;&quot;?&quot;&quot;?&quot;\ _₫_-;_-@_-"/>
    <numFmt numFmtId="197" formatCode="_(&quot;$&quot;* #,##0.00_);_(&quot;$&quot;* \(#,##0.00\);_(&quot;$&quot;* &quot;-&quot;&quot;?&quot;&quot;?&quot;_);_(@_)"/>
    <numFmt numFmtId="198" formatCode="0.0"/>
    <numFmt numFmtId="199" formatCode="0.0;[Red]0.0"/>
    <numFmt numFmtId="200" formatCode="0.000"/>
    <numFmt numFmtId="201" formatCode="_(* #,##0.0_);_(* \(#,##0.0\);_(* &quot;-&quot;&quot;?&quot;&quot;?&quot;_);_(@_)"/>
    <numFmt numFmtId="202" formatCode="[$-409]dddd\,\ mmmm\ dd\,\ yyyy"/>
    <numFmt numFmtId="203" formatCode="mmm\-yyyy"/>
    <numFmt numFmtId="204" formatCode="[$-42A]dd\ mmmm\ yyyy"/>
    <numFmt numFmtId="205" formatCode="[$-409]h:mm:ss\ AM/PM"/>
    <numFmt numFmtId="206" formatCode="_(* #,##0.0_);_(* \(#,##0.0\);_(* &quot;-&quot;??_);_(@_)"/>
    <numFmt numFmtId="207" formatCode="[$-F800]dddd\,\ mmmm\ dd\,\ yyyy"/>
  </numFmts>
  <fonts count="89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20"/>
      <color indexed="48"/>
      <name val="Times New Roman"/>
      <family val="1"/>
    </font>
    <font>
      <b/>
      <u val="single"/>
      <sz val="12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24"/>
      <name val="Times New Roman"/>
      <family val="1"/>
    </font>
    <font>
      <b/>
      <sz val="14"/>
      <color indexed="12"/>
      <name val="Times New Roman"/>
      <family val="1"/>
    </font>
    <font>
      <i/>
      <u val="single"/>
      <sz val="11"/>
      <color indexed="10"/>
      <name val="Times New Roman"/>
      <family val="1"/>
    </font>
    <font>
      <b/>
      <i/>
      <sz val="14"/>
      <color indexed="12"/>
      <name val="Times New Roman"/>
      <family val="1"/>
    </font>
    <font>
      <i/>
      <u val="single"/>
      <sz val="12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u val="single"/>
      <sz val="16"/>
      <color indexed="10"/>
      <name val="Times New Roman"/>
      <family val="1"/>
    </font>
    <font>
      <i/>
      <u val="single"/>
      <sz val="14"/>
      <name val="Times New Roman"/>
      <family val="1"/>
    </font>
    <font>
      <i/>
      <u val="single"/>
      <sz val="14"/>
      <color indexed="10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61"/>
      <name val="Times New Roman"/>
      <family val="1"/>
    </font>
    <font>
      <sz val="12"/>
      <color indexed="61"/>
      <name val="Times New Roman"/>
      <family val="1"/>
    </font>
    <font>
      <sz val="16"/>
      <color indexed="12"/>
      <name val="Times New Roman"/>
      <family val="1"/>
    </font>
    <font>
      <sz val="16"/>
      <name val="Times New Roman"/>
      <family val="1"/>
    </font>
    <font>
      <b/>
      <sz val="16"/>
      <color indexed="12"/>
      <name val="Times New Roman"/>
      <family val="1"/>
    </font>
    <font>
      <b/>
      <i/>
      <sz val="12"/>
      <name val="Times New Roman"/>
      <family val="1"/>
    </font>
    <font>
      <b/>
      <i/>
      <sz val="18"/>
      <color indexed="12"/>
      <name val="Times New Roman"/>
      <family val="1"/>
    </font>
    <font>
      <b/>
      <sz val="28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b/>
      <sz val="12"/>
      <name val="Arial"/>
      <family val="2"/>
    </font>
    <font>
      <b/>
      <sz val="16"/>
      <color indexed="16"/>
      <name val="Times New Roman"/>
      <family val="1"/>
    </font>
    <font>
      <b/>
      <u val="single"/>
      <sz val="11"/>
      <name val="Times New Roman"/>
      <family val="1"/>
    </font>
    <font>
      <b/>
      <sz val="14"/>
      <color indexed="16"/>
      <name val="Arial"/>
      <family val="2"/>
    </font>
    <font>
      <b/>
      <sz val="9"/>
      <color indexed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VNI-Times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sz val="8"/>
      <name val="Segoe UI"/>
      <family val="2"/>
    </font>
    <font>
      <b/>
      <sz val="22"/>
      <color indexed="12"/>
      <name val="Times New Roman"/>
      <family val="0"/>
    </font>
    <font>
      <b/>
      <sz val="16"/>
      <color indexed="10"/>
      <name val="Times New Roman"/>
      <family val="0"/>
    </font>
    <font>
      <b/>
      <sz val="20"/>
      <color indexed="12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/>
      <top style="dashed"/>
      <bottom/>
    </border>
    <border>
      <left style="thin"/>
      <right style="thin"/>
      <top style="dashed"/>
      <bottom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62" applyFont="1" applyBorder="1" applyAlignment="1">
      <alignment horizontal="center"/>
      <protection/>
    </xf>
    <xf numFmtId="0" fontId="18" fillId="0" borderId="0" xfId="62" applyFont="1" applyBorder="1" applyAlignment="1">
      <alignment horizontal="center"/>
      <protection/>
    </xf>
    <xf numFmtId="0" fontId="13" fillId="0" borderId="0" xfId="0" applyFont="1" applyBorder="1" applyAlignment="1">
      <alignment horizontal="right"/>
    </xf>
    <xf numFmtId="14" fontId="19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14" fontId="16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14" fontId="20" fillId="0" borderId="0" xfId="0" applyNumberFormat="1" applyFont="1" applyBorder="1" applyAlignment="1" quotePrefix="1">
      <alignment horizontal="center"/>
    </xf>
    <xf numFmtId="14" fontId="2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6" fillId="0" borderId="0" xfId="62" applyFont="1" applyBorder="1" applyAlignment="1">
      <alignment horizontal="center"/>
      <protection/>
    </xf>
    <xf numFmtId="0" fontId="24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1" fontId="15" fillId="0" borderId="10" xfId="0" applyNumberFormat="1" applyFont="1" applyBorder="1" applyAlignment="1" quotePrefix="1">
      <alignment horizontal="center"/>
    </xf>
    <xf numFmtId="14" fontId="26" fillId="0" borderId="0" xfId="0" applyNumberFormat="1" applyFont="1" applyBorder="1" applyAlignment="1">
      <alignment horizontal="center"/>
    </xf>
    <xf numFmtId="14" fontId="11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14" fontId="11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4" fontId="30" fillId="0" borderId="10" xfId="0" applyNumberFormat="1" applyFont="1" applyFill="1" applyBorder="1" applyAlignment="1">
      <alignment horizontal="left"/>
    </xf>
    <xf numFmtId="14" fontId="31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9" fillId="0" borderId="0" xfId="0" applyFont="1" applyAlignment="1">
      <alignment/>
    </xf>
    <xf numFmtId="2" fontId="11" fillId="0" borderId="0" xfId="0" applyNumberFormat="1" applyFont="1" applyAlignment="1">
      <alignment/>
    </xf>
    <xf numFmtId="14" fontId="10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right"/>
    </xf>
    <xf numFmtId="0" fontId="11" fillId="0" borderId="0" xfId="62" applyFont="1" applyFill="1" applyAlignment="1">
      <alignment horizontal="center"/>
      <protection/>
    </xf>
    <xf numFmtId="0" fontId="11" fillId="0" borderId="0" xfId="62" applyFont="1" applyFill="1">
      <alignment/>
      <protection/>
    </xf>
    <xf numFmtId="0" fontId="33" fillId="0" borderId="0" xfId="0" applyFont="1" applyAlignment="1">
      <alignment/>
    </xf>
    <xf numFmtId="0" fontId="11" fillId="0" borderId="0" xfId="0" applyFont="1" applyFill="1" applyAlignment="1">
      <alignment/>
    </xf>
    <xf numFmtId="14" fontId="21" fillId="0" borderId="0" xfId="0" applyNumberFormat="1" applyFont="1" applyBorder="1" applyAlignment="1" quotePrefix="1">
      <alignment horizontal="center"/>
    </xf>
    <xf numFmtId="14" fontId="21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62" applyFont="1" applyFill="1" applyBorder="1" applyAlignment="1">
      <alignment horizontal="center"/>
      <protection/>
    </xf>
    <xf numFmtId="14" fontId="19" fillId="0" borderId="0" xfId="0" applyNumberFormat="1" applyFont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8" fillId="0" borderId="0" xfId="62" applyFont="1" applyFill="1" applyBorder="1" applyAlignment="1">
      <alignment horizontal="center"/>
      <protection/>
    </xf>
    <xf numFmtId="0" fontId="11" fillId="33" borderId="10" xfId="0" applyFont="1" applyFill="1" applyBorder="1" applyAlignment="1">
      <alignment/>
    </xf>
    <xf numFmtId="14" fontId="11" fillId="33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 quotePrefix="1">
      <alignment/>
    </xf>
    <xf numFmtId="0" fontId="19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center" vertical="center"/>
    </xf>
    <xf numFmtId="0" fontId="19" fillId="34" borderId="0" xfId="0" applyFont="1" applyFill="1" applyAlignment="1">
      <alignment/>
    </xf>
    <xf numFmtId="0" fontId="19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11" xfId="0" applyFont="1" applyBorder="1" applyAlignment="1">
      <alignment/>
    </xf>
    <xf numFmtId="2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5" fillId="0" borderId="0" xfId="0" applyFont="1" applyAlignment="1">
      <alignment horizontal="right"/>
    </xf>
    <xf numFmtId="14" fontId="15" fillId="0" borderId="0" xfId="0" applyNumberFormat="1" applyFont="1" applyBorder="1" applyAlignment="1">
      <alignment horizontal="right"/>
    </xf>
    <xf numFmtId="14" fontId="34" fillId="0" borderId="13" xfId="0" applyNumberFormat="1" applyFont="1" applyBorder="1" applyAlignment="1">
      <alignment/>
    </xf>
    <xf numFmtId="14" fontId="34" fillId="0" borderId="11" xfId="0" applyNumberFormat="1" applyFont="1" applyBorder="1" applyAlignment="1">
      <alignment/>
    </xf>
    <xf numFmtId="14" fontId="11" fillId="0" borderId="11" xfId="0" applyNumberFormat="1" applyFont="1" applyBorder="1" applyAlignment="1">
      <alignment/>
    </xf>
    <xf numFmtId="14" fontId="11" fillId="0" borderId="12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7" fillId="0" borderId="1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198" fontId="0" fillId="0" borderId="10" xfId="0" applyNumberFormat="1" applyBorder="1" applyAlignment="1">
      <alignment/>
    </xf>
    <xf numFmtId="0" fontId="3" fillId="0" borderId="14" xfId="0" applyFont="1" applyBorder="1" applyAlignment="1">
      <alignment horizontal="center"/>
    </xf>
    <xf numFmtId="198" fontId="32" fillId="0" borderId="15" xfId="0" applyNumberFormat="1" applyFont="1" applyFill="1" applyBorder="1" applyAlignment="1">
      <alignment horizontal="left"/>
    </xf>
    <xf numFmtId="198" fontId="32" fillId="0" borderId="16" xfId="0" applyNumberFormat="1" applyFont="1" applyFill="1" applyBorder="1" applyAlignment="1">
      <alignment horizontal="left"/>
    </xf>
    <xf numFmtId="198" fontId="32" fillId="0" borderId="17" xfId="0" applyNumberFormat="1" applyFont="1" applyFill="1" applyBorder="1" applyAlignment="1">
      <alignment horizontal="left"/>
    </xf>
    <xf numFmtId="2" fontId="32" fillId="0" borderId="17" xfId="0" applyNumberFormat="1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18" xfId="0" applyNumberFormat="1" applyBorder="1" applyAlignment="1">
      <alignment/>
    </xf>
    <xf numFmtId="198" fontId="0" fillId="0" borderId="10" xfId="0" applyNumberFormat="1" applyBorder="1" applyAlignment="1">
      <alignment horizontal="center"/>
    </xf>
    <xf numFmtId="0" fontId="2" fillId="0" borderId="10" xfId="0" applyFont="1" applyFill="1" applyBorder="1" applyAlignment="1">
      <alignment/>
    </xf>
    <xf numFmtId="2" fontId="39" fillId="0" borderId="10" xfId="0" applyNumberFormat="1" applyFont="1" applyBorder="1" applyAlignment="1">
      <alignment horizontal="center"/>
    </xf>
    <xf numFmtId="14" fontId="11" fillId="0" borderId="10" xfId="0" applyNumberFormat="1" applyFont="1" applyFill="1" applyBorder="1" applyAlignment="1" quotePrefix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98" fontId="32" fillId="0" borderId="10" xfId="0" applyNumberFormat="1" applyFont="1" applyFill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11" fillId="35" borderId="0" xfId="0" applyFont="1" applyFill="1" applyBorder="1" applyAlignment="1">
      <alignment horizontal="center"/>
    </xf>
    <xf numFmtId="14" fontId="0" fillId="0" borderId="10" xfId="0" applyNumberFormat="1" applyBorder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right"/>
    </xf>
    <xf numFmtId="0" fontId="3" fillId="0" borderId="0" xfId="0" applyFont="1" applyAlignment="1">
      <alignment/>
    </xf>
    <xf numFmtId="198" fontId="1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/>
    </xf>
    <xf numFmtId="198" fontId="11" fillId="0" borderId="10" xfId="0" applyNumberFormat="1" applyFont="1" applyFill="1" applyBorder="1" applyAlignment="1">
      <alignment horizontal="center"/>
    </xf>
    <xf numFmtId="2" fontId="40" fillId="0" borderId="28" xfId="0" applyNumberFormat="1" applyFont="1" applyFill="1" applyBorder="1" applyAlignment="1">
      <alignment horizontal="left"/>
    </xf>
    <xf numFmtId="198" fontId="2" fillId="0" borderId="10" xfId="0" applyNumberFormat="1" applyFont="1" applyBorder="1" applyAlignment="1">
      <alignment horizontal="center" vertical="center" wrapText="1"/>
    </xf>
    <xf numFmtId="198" fontId="11" fillId="0" borderId="29" xfId="61" applyNumberFormat="1" applyFont="1" applyFill="1" applyBorder="1" applyAlignment="1">
      <alignment horizontal="center" vertical="center"/>
      <protection/>
    </xf>
    <xf numFmtId="198" fontId="11" fillId="0" borderId="30" xfId="61" applyNumberFormat="1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 shrinkToFit="1"/>
      <protection/>
    </xf>
    <xf numFmtId="198" fontId="4" fillId="0" borderId="10" xfId="58" applyNumberFormat="1" applyFont="1" applyFill="1" applyBorder="1" applyAlignment="1">
      <alignment horizontal="center" vertical="center" shrinkToFit="1"/>
      <protection/>
    </xf>
    <xf numFmtId="198" fontId="11" fillId="0" borderId="31" xfId="61" applyNumberFormat="1" applyFont="1" applyFill="1" applyBorder="1" applyAlignment="1">
      <alignment horizontal="center" vertical="center"/>
      <protection/>
    </xf>
    <xf numFmtId="198" fontId="0" fillId="36" borderId="10" xfId="0" applyNumberFormat="1" applyFill="1" applyBorder="1" applyAlignment="1">
      <alignment horizontal="center"/>
    </xf>
    <xf numFmtId="0" fontId="45" fillId="0" borderId="30" xfId="0" applyFont="1" applyFill="1" applyBorder="1" applyAlignment="1">
      <alignment horizontal="center" vertical="center" shrinkToFit="1"/>
    </xf>
    <xf numFmtId="0" fontId="45" fillId="0" borderId="32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left" vertical="center" shrinkToFit="1"/>
    </xf>
    <xf numFmtId="0" fontId="2" fillId="37" borderId="34" xfId="0" applyFont="1" applyFill="1" applyBorder="1" applyAlignment="1">
      <alignment horizontal="left" vertical="center"/>
    </xf>
    <xf numFmtId="14" fontId="11" fillId="0" borderId="35" xfId="0" applyNumberFormat="1" applyFont="1" applyFill="1" applyBorder="1" applyAlignment="1" quotePrefix="1">
      <alignment horizontal="center" vertical="center"/>
    </xf>
    <xf numFmtId="0" fontId="47" fillId="0" borderId="35" xfId="62" applyFont="1" applyFill="1" applyBorder="1" applyAlignment="1">
      <alignment horizontal="center" vertical="center" wrapText="1"/>
      <protection/>
    </xf>
    <xf numFmtId="0" fontId="49" fillId="0" borderId="33" xfId="62" applyFont="1" applyFill="1" applyBorder="1" applyAlignment="1">
      <alignment horizontal="center" vertical="center" shrinkToFit="1"/>
      <protection/>
    </xf>
    <xf numFmtId="0" fontId="0" fillId="38" borderId="10" xfId="0" applyFont="1" applyFill="1" applyBorder="1" applyAlignment="1">
      <alignment horizontal="center"/>
    </xf>
    <xf numFmtId="0" fontId="44" fillId="0" borderId="36" xfId="58" applyFont="1" applyFill="1" applyBorder="1" applyAlignment="1">
      <alignment horizontal="left" vertical="center" shrinkToFit="1"/>
      <protection/>
    </xf>
    <xf numFmtId="14" fontId="4" fillId="0" borderId="37" xfId="58" applyNumberFormat="1" applyFont="1" applyFill="1" applyBorder="1" applyAlignment="1" quotePrefix="1">
      <alignment horizontal="right" vertical="center" shrinkToFit="1"/>
      <protection/>
    </xf>
    <xf numFmtId="0" fontId="4" fillId="0" borderId="37" xfId="58" applyFont="1" applyFill="1" applyBorder="1" applyAlignment="1">
      <alignment horizontal="center" vertical="center" shrinkToFit="1"/>
      <protection/>
    </xf>
    <xf numFmtId="0" fontId="49" fillId="0" borderId="38" xfId="62" applyFont="1" applyFill="1" applyBorder="1" applyAlignment="1">
      <alignment horizontal="center" vertical="center" shrinkToFit="1"/>
      <protection/>
    </xf>
    <xf numFmtId="0" fontId="11" fillId="0" borderId="38" xfId="57" applyFont="1" applyFill="1" applyBorder="1" applyAlignment="1">
      <alignment horizontal="left" vertical="center" shrinkToFit="1"/>
      <protection/>
    </xf>
    <xf numFmtId="0" fontId="2" fillId="0" borderId="39" xfId="57" applyFont="1" applyFill="1" applyBorder="1" applyAlignment="1">
      <alignment horizontal="left" vertical="center"/>
      <protection/>
    </xf>
    <xf numFmtId="0" fontId="11" fillId="0" borderId="40" xfId="57" applyFont="1" applyFill="1" applyBorder="1" applyAlignment="1">
      <alignment horizontal="center" vertical="center"/>
      <protection/>
    </xf>
    <xf numFmtId="206" fontId="88" fillId="0" borderId="10" xfId="42" applyNumberFormat="1" applyFont="1" applyFill="1" applyBorder="1" applyAlignment="1">
      <alignment horizontal="center" vertical="center" wrapText="1"/>
    </xf>
    <xf numFmtId="0" fontId="44" fillId="0" borderId="0" xfId="58" applyFont="1" applyFill="1" applyBorder="1" applyAlignment="1">
      <alignment horizontal="left" vertical="center" shrinkToFit="1"/>
      <protection/>
    </xf>
    <xf numFmtId="0" fontId="0" fillId="0" borderId="0" xfId="0" applyFill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/>
    </xf>
    <xf numFmtId="0" fontId="28" fillId="0" borderId="25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30" fillId="0" borderId="14" xfId="0" applyNumberFormat="1" applyFont="1" applyBorder="1" applyAlignment="1">
      <alignment horizontal="left"/>
    </xf>
    <xf numFmtId="14" fontId="30" fillId="0" borderId="18" xfId="0" applyNumberFormat="1" applyFont="1" applyBorder="1" applyAlignment="1">
      <alignment horizontal="left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21" fillId="0" borderId="14" xfId="0" applyNumberFormat="1" applyFont="1" applyBorder="1" applyAlignment="1" quotePrefix="1">
      <alignment horizontal="center"/>
    </xf>
    <xf numFmtId="14" fontId="21" fillId="0" borderId="18" xfId="0" applyNumberFormat="1" applyFont="1" applyBorder="1" applyAlignment="1" quotePrefix="1">
      <alignment horizontal="center"/>
    </xf>
    <xf numFmtId="0" fontId="3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41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14" fontId="16" fillId="0" borderId="0" xfId="0" applyNumberFormat="1" applyFont="1" applyBorder="1" applyAlignment="1" quotePrefix="1">
      <alignment horizontal="left"/>
    </xf>
    <xf numFmtId="0" fontId="7" fillId="0" borderId="0" xfId="0" applyFont="1" applyBorder="1" applyAlignment="1">
      <alignment horizontal="right"/>
    </xf>
    <xf numFmtId="0" fontId="7" fillId="0" borderId="25" xfId="0" applyFont="1" applyBorder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K43_CHUAN Y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5">
    <dxf>
      <font>
        <color indexed="1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</dxf>
    <dxf>
      <font>
        <color indexed="10"/>
      </font>
      <fill>
        <patternFill>
          <bgColor indexed="13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18</xdr:row>
      <xdr:rowOff>38100</xdr:rowOff>
    </xdr:from>
    <xdr:to>
      <xdr:col>12</xdr:col>
      <xdr:colOff>590550</xdr:colOff>
      <xdr:row>42</xdr:row>
      <xdr:rowOff>0</xdr:rowOff>
    </xdr:to>
    <xdr:sp>
      <xdr:nvSpPr>
        <xdr:cNvPr id="1" name="AutoShape 6"/>
        <xdr:cNvSpPr>
          <a:spLocks/>
        </xdr:cNvSpPr>
      </xdr:nvSpPr>
      <xdr:spPr>
        <a:xfrm>
          <a:off x="2571750" y="4133850"/>
          <a:ext cx="9372600" cy="5734050"/>
        </a:xfrm>
        <a:prstGeom prst="bevel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19</xdr:row>
      <xdr:rowOff>76200</xdr:rowOff>
    </xdr:from>
    <xdr:to>
      <xdr:col>11</xdr:col>
      <xdr:colOff>171450</xdr:colOff>
      <xdr:row>20</xdr:row>
      <xdr:rowOff>161925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219575" y="4371975"/>
          <a:ext cx="67913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1" i="0" u="none" baseline="0">
              <a:solidFill>
                <a:srgbClr val="0000FF"/>
              </a:solidFill>
            </a:rPr>
            <a:t>THÔNG TIN SINH VIÊN</a:t>
          </a:r>
        </a:p>
      </xdr:txBody>
    </xdr:sp>
    <xdr:clientData/>
  </xdr:twoCellAnchor>
  <xdr:twoCellAnchor>
    <xdr:from>
      <xdr:col>2</xdr:col>
      <xdr:colOff>66675</xdr:colOff>
      <xdr:row>14</xdr:row>
      <xdr:rowOff>219075</xdr:rowOff>
    </xdr:from>
    <xdr:to>
      <xdr:col>4</xdr:col>
      <xdr:colOff>228600</xdr:colOff>
      <xdr:row>16</xdr:row>
      <xdr:rowOff>38100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762125" y="3438525"/>
          <a:ext cx="3419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mã sinh viên cần xem điểm </a:t>
          </a:r>
        </a:p>
      </xdr:txBody>
    </xdr:sp>
    <xdr:clientData/>
  </xdr:twoCellAnchor>
  <xdr:twoCellAnchor>
    <xdr:from>
      <xdr:col>2</xdr:col>
      <xdr:colOff>85725</xdr:colOff>
      <xdr:row>14</xdr:row>
      <xdr:rowOff>66675</xdr:rowOff>
    </xdr:from>
    <xdr:to>
      <xdr:col>4</xdr:col>
      <xdr:colOff>523875</xdr:colOff>
      <xdr:row>17</xdr:row>
      <xdr:rowOff>9525</xdr:rowOff>
    </xdr:to>
    <xdr:sp>
      <xdr:nvSpPr>
        <xdr:cNvPr id="4" name="AutoShape 9"/>
        <xdr:cNvSpPr>
          <a:spLocks/>
        </xdr:cNvSpPr>
      </xdr:nvSpPr>
      <xdr:spPr>
        <a:xfrm>
          <a:off x="1781175" y="3286125"/>
          <a:ext cx="3695700" cy="61912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1200150</xdr:colOff>
      <xdr:row>39</xdr:row>
      <xdr:rowOff>152400</xdr:rowOff>
    </xdr:from>
    <xdr:to>
      <xdr:col>12</xdr:col>
      <xdr:colOff>495300</xdr:colOff>
      <xdr:row>41</xdr:row>
      <xdr:rowOff>95250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895600" y="9420225"/>
          <a:ext cx="8953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TRƯỜNG TRUNG CẤP CHUYÊN NGHIỆP BÀ RỊA</a:t>
          </a:r>
        </a:p>
      </xdr:txBody>
    </xdr:sp>
    <xdr:clientData/>
  </xdr:twoCellAnchor>
  <xdr:twoCellAnchor>
    <xdr:from>
      <xdr:col>2</xdr:col>
      <xdr:colOff>95250</xdr:colOff>
      <xdr:row>11</xdr:row>
      <xdr:rowOff>57150</xdr:rowOff>
    </xdr:from>
    <xdr:to>
      <xdr:col>4</xdr:col>
      <xdr:colOff>533400</xdr:colOff>
      <xdr:row>13</xdr:row>
      <xdr:rowOff>190500</xdr:rowOff>
    </xdr:to>
    <xdr:sp>
      <xdr:nvSpPr>
        <xdr:cNvPr id="6" name="AutoShape 11"/>
        <xdr:cNvSpPr>
          <a:spLocks/>
        </xdr:cNvSpPr>
      </xdr:nvSpPr>
      <xdr:spPr>
        <a:xfrm>
          <a:off x="1790700" y="2562225"/>
          <a:ext cx="3695700" cy="609600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11</xdr:row>
      <xdr:rowOff>209550</xdr:rowOff>
    </xdr:from>
    <xdr:to>
      <xdr:col>4</xdr:col>
      <xdr:colOff>247650</xdr:colOff>
      <xdr:row>13</xdr:row>
      <xdr:rowOff>9525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1781175" y="2714625"/>
          <a:ext cx="3419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học phần cần xem điểm </a:t>
          </a:r>
        </a:p>
      </xdr:txBody>
    </xdr:sp>
    <xdr:clientData/>
  </xdr:twoCellAnchor>
  <xdr:twoCellAnchor>
    <xdr:from>
      <xdr:col>9</xdr:col>
      <xdr:colOff>161925</xdr:colOff>
      <xdr:row>2</xdr:row>
      <xdr:rowOff>28575</xdr:rowOff>
    </xdr:from>
    <xdr:to>
      <xdr:col>9</xdr:col>
      <xdr:colOff>457200</xdr:colOff>
      <xdr:row>3</xdr:row>
      <xdr:rowOff>123825</xdr:rowOff>
    </xdr:to>
    <xdr:pic>
      <xdr:nvPicPr>
        <xdr:cNvPr id="8" name="Picture 13" descr="logo truo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50482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8"/>
  <sheetViews>
    <sheetView showGridLines="0" tabSelected="1" zoomScale="70" zoomScaleNormal="70" zoomScalePageLayoutView="0" workbookViewId="0" topLeftCell="A15">
      <selection activeCell="O25" sqref="O25"/>
    </sheetView>
  </sheetViews>
  <sheetFormatPr defaultColWidth="10.00390625" defaultRowHeight="12.75"/>
  <cols>
    <col min="1" max="1" width="5.57421875" style="6" customWidth="1"/>
    <col min="2" max="2" width="19.8515625" style="6" customWidth="1"/>
    <col min="3" max="3" width="36.421875" style="6" customWidth="1"/>
    <col min="4" max="4" width="12.421875" style="6" customWidth="1"/>
    <col min="5" max="5" width="18.421875" style="39" customWidth="1"/>
    <col min="6" max="6" width="25.00390625" style="41" customWidth="1"/>
    <col min="7" max="7" width="13.57421875" style="6" customWidth="1"/>
    <col min="8" max="8" width="9.28125" style="40" customWidth="1"/>
    <col min="9" max="9" width="5.7109375" style="40" customWidth="1"/>
    <col min="10" max="10" width="9.00390625" style="40" customWidth="1"/>
    <col min="11" max="11" width="7.28125" style="38" customWidth="1"/>
    <col min="12" max="12" width="7.7109375" style="6" customWidth="1"/>
    <col min="13" max="13" width="12.421875" style="6" customWidth="1"/>
    <col min="14" max="14" width="16.8515625" style="37" customWidth="1"/>
    <col min="15" max="15" width="17.421875" style="37" customWidth="1"/>
    <col min="16" max="16" width="13.28125" style="37" customWidth="1"/>
    <col min="17" max="16384" width="10.00390625" style="37" customWidth="1"/>
  </cols>
  <sheetData>
    <row r="1" spans="1:8" ht="18.75">
      <c r="A1" s="170"/>
      <c r="B1" s="170"/>
      <c r="C1" s="170"/>
      <c r="D1" s="170"/>
      <c r="H1" s="115" t="s">
        <v>45</v>
      </c>
    </row>
    <row r="2" spans="1:13" ht="18.75">
      <c r="A2" s="170"/>
      <c r="B2" s="170"/>
      <c r="C2" s="170"/>
      <c r="D2" s="170"/>
      <c r="G2" s="170" t="s">
        <v>43</v>
      </c>
      <c r="H2" s="170"/>
      <c r="I2" s="170"/>
      <c r="J2" s="170"/>
      <c r="K2" s="170"/>
      <c r="L2" s="170"/>
      <c r="M2" s="170"/>
    </row>
    <row r="3" ht="12.75"/>
    <row r="4" ht="12.75"/>
    <row r="5" spans="1:13" ht="30">
      <c r="A5" s="169" t="s">
        <v>48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</row>
    <row r="6" spans="1:13" ht="18.75">
      <c r="A6" s="1"/>
      <c r="B6" s="1"/>
      <c r="C6" s="1"/>
      <c r="D6" s="113" t="s">
        <v>42</v>
      </c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1"/>
      <c r="C7" s="1"/>
      <c r="D7" s="113"/>
      <c r="F7" s="1"/>
      <c r="G7" s="1"/>
      <c r="H7" s="1"/>
      <c r="I7" s="1"/>
      <c r="J7" s="1"/>
      <c r="K7" s="1"/>
      <c r="L7" s="1"/>
      <c r="M7" s="1"/>
    </row>
    <row r="8" spans="1:15" ht="17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44"/>
      <c r="O8" s="43"/>
    </row>
    <row r="9" spans="2:13" ht="19.5">
      <c r="B9" s="45"/>
      <c r="C9" s="75" t="s">
        <v>29</v>
      </c>
      <c r="D9" s="174" t="str">
        <f>VLOOKUP($F$13,$C$48:$E$53,1,0)</f>
        <v>Nghiệp vụ văn phòng</v>
      </c>
      <c r="E9" s="174"/>
      <c r="G9" s="75" t="s">
        <v>12</v>
      </c>
      <c r="H9" s="175" t="str">
        <f>VLOOKUP($F$13,$C$48:$E$53,2,0)</f>
        <v>Thầy Trường</v>
      </c>
      <c r="I9" s="176"/>
      <c r="J9" s="176"/>
      <c r="K9" s="176"/>
      <c r="L9" s="176"/>
      <c r="M9" s="177"/>
    </row>
    <row r="10" spans="1:14" ht="15.75">
      <c r="A10" s="37"/>
      <c r="B10" s="8"/>
      <c r="C10" s="75" t="s">
        <v>13</v>
      </c>
      <c r="D10" s="178" t="str">
        <f>VLOOKUP($F$13,$C$48:$E$53,3,0)</f>
        <v>-</v>
      </c>
      <c r="E10" s="178"/>
      <c r="G10" s="75" t="s">
        <v>14</v>
      </c>
      <c r="H10" s="76" t="str">
        <f>VLOOKUP($F$13,$C$47:$F$53,4,0)</f>
        <v>-</v>
      </c>
      <c r="I10" s="77"/>
      <c r="J10" s="77"/>
      <c r="K10" s="78" t="s">
        <v>15</v>
      </c>
      <c r="L10" s="77"/>
      <c r="M10" s="77"/>
      <c r="N10" s="46"/>
    </row>
    <row r="11" spans="1:15" ht="18.75" customHeight="1">
      <c r="A11" s="9"/>
      <c r="B11" s="10"/>
      <c r="C11" s="10"/>
      <c r="D11" s="163" t="s">
        <v>16</v>
      </c>
      <c r="E11" s="163"/>
      <c r="F11" s="12">
        <f ca="1">TODAY()</f>
        <v>44060</v>
      </c>
      <c r="G11" s="13"/>
      <c r="H11" s="164" t="s">
        <v>17</v>
      </c>
      <c r="I11" s="164"/>
      <c r="J11" s="164"/>
      <c r="K11" s="165"/>
      <c r="L11" s="171" t="str">
        <f>VLOOKUP($F$13,$C$47:$G$53,5,0)</f>
        <v>-</v>
      </c>
      <c r="M11" s="172"/>
      <c r="O11" s="43"/>
    </row>
    <row r="12" spans="1:15" ht="18.75" customHeight="1">
      <c r="A12" s="9"/>
      <c r="B12" s="10"/>
      <c r="C12" s="10"/>
      <c r="D12" s="11"/>
      <c r="E12" s="11"/>
      <c r="F12" s="12"/>
      <c r="G12" s="13"/>
      <c r="H12" s="14"/>
      <c r="I12" s="14"/>
      <c r="J12" s="14"/>
      <c r="K12" s="14"/>
      <c r="L12" s="47"/>
      <c r="M12" s="48"/>
      <c r="O12" s="43"/>
    </row>
    <row r="13" spans="1:15" ht="18.75" customHeight="1">
      <c r="A13" s="9"/>
      <c r="B13" s="10"/>
      <c r="C13" s="10"/>
      <c r="D13" s="11"/>
      <c r="E13" s="11"/>
      <c r="F13" s="12" t="s">
        <v>75</v>
      </c>
      <c r="G13" s="13"/>
      <c r="H13" s="14"/>
      <c r="I13" s="14"/>
      <c r="J13" s="14"/>
      <c r="K13" s="14"/>
      <c r="L13" s="47"/>
      <c r="M13" s="48"/>
      <c r="O13" s="43"/>
    </row>
    <row r="14" spans="1:15" ht="18.75" customHeight="1">
      <c r="A14" s="9"/>
      <c r="B14" s="10"/>
      <c r="C14" s="10"/>
      <c r="D14" s="11"/>
      <c r="E14" s="11"/>
      <c r="F14" s="12"/>
      <c r="G14" s="13"/>
      <c r="H14" s="14"/>
      <c r="I14" s="14"/>
      <c r="J14" s="14"/>
      <c r="K14" s="14"/>
      <c r="L14" s="47"/>
      <c r="M14" s="48"/>
      <c r="O14" s="43"/>
    </row>
    <row r="15" spans="1:15" s="49" customFormat="1" ht="18.75" customHeight="1">
      <c r="A15" s="9"/>
      <c r="B15" s="10"/>
      <c r="C15" s="10"/>
      <c r="D15" s="15"/>
      <c r="E15" s="15"/>
      <c r="F15" s="16"/>
      <c r="G15" s="13"/>
      <c r="H15" s="17"/>
      <c r="I15" s="17"/>
      <c r="J15" s="17"/>
      <c r="K15" s="17"/>
      <c r="L15" s="18"/>
      <c r="M15" s="19"/>
      <c r="O15" s="50"/>
    </row>
    <row r="16" spans="1:15" s="52" customFormat="1" ht="18.75" customHeight="1">
      <c r="A16" s="21"/>
      <c r="B16" s="21"/>
      <c r="C16" s="21"/>
      <c r="D16" s="22"/>
      <c r="E16" s="23"/>
      <c r="F16" s="51" t="s">
        <v>53</v>
      </c>
      <c r="G16" s="24"/>
      <c r="H16" s="179" t="s">
        <v>18</v>
      </c>
      <c r="I16" s="179"/>
      <c r="J16" s="179"/>
      <c r="K16" s="180"/>
      <c r="L16" s="25">
        <f>COUNTA(#REF!)</f>
        <v>1</v>
      </c>
      <c r="M16" s="26"/>
      <c r="O16" s="53"/>
    </row>
    <row r="17" spans="1:13" ht="15.75">
      <c r="A17" s="20"/>
      <c r="B17" s="20"/>
      <c r="C17" s="20"/>
      <c r="D17" s="20"/>
      <c r="E17" s="20"/>
      <c r="F17" s="27"/>
      <c r="G17" s="20"/>
      <c r="H17" s="20"/>
      <c r="I17" s="20"/>
      <c r="J17" s="20"/>
      <c r="K17" s="20"/>
      <c r="L17" s="20"/>
      <c r="M17" s="20"/>
    </row>
    <row r="18" spans="1:13" ht="15.75">
      <c r="A18" s="20"/>
      <c r="B18" s="20"/>
      <c r="C18" s="20"/>
      <c r="D18" s="20"/>
      <c r="E18" s="20"/>
      <c r="F18" s="27"/>
      <c r="G18" s="20"/>
      <c r="H18" s="20"/>
      <c r="I18" s="20"/>
      <c r="J18" s="20"/>
      <c r="K18" s="20"/>
      <c r="L18" s="20"/>
      <c r="M18" s="20"/>
    </row>
    <row r="19" spans="1:13" ht="15.75">
      <c r="A19" s="20"/>
      <c r="B19" s="20"/>
      <c r="C19" s="20"/>
      <c r="D19" s="20"/>
      <c r="E19" s="20"/>
      <c r="F19" s="27"/>
      <c r="G19" s="20"/>
      <c r="H19" s="20"/>
      <c r="I19" s="20"/>
      <c r="J19" s="20"/>
      <c r="K19" s="20"/>
      <c r="L19" s="20"/>
      <c r="M19" s="20"/>
    </row>
    <row r="20" spans="1:13" ht="18.75">
      <c r="A20" s="20"/>
      <c r="B20" s="20"/>
      <c r="C20" s="20"/>
      <c r="D20" s="20"/>
      <c r="E20" s="20"/>
      <c r="F20" s="28"/>
      <c r="G20" s="20"/>
      <c r="H20" s="20"/>
      <c r="I20" s="20"/>
      <c r="J20" s="20"/>
      <c r="K20" s="20"/>
      <c r="L20" s="20"/>
      <c r="M20" s="20"/>
    </row>
    <row r="21" spans="1:13" ht="15.75">
      <c r="A21" s="20"/>
      <c r="B21" s="20"/>
      <c r="C21" s="20"/>
      <c r="D21" s="20"/>
      <c r="E21" s="20"/>
      <c r="F21" s="27"/>
      <c r="G21" s="20"/>
      <c r="H21" s="20"/>
      <c r="I21" s="20"/>
      <c r="J21" s="20"/>
      <c r="K21" s="20"/>
      <c r="L21" s="20"/>
      <c r="M21" s="20"/>
    </row>
    <row r="22" spans="1:13" ht="18.75">
      <c r="A22" s="20"/>
      <c r="B22" s="20"/>
      <c r="C22" s="20"/>
      <c r="E22" s="6"/>
      <c r="F22" s="6"/>
      <c r="G22" s="28"/>
      <c r="H22" s="20"/>
      <c r="I22" s="20"/>
      <c r="J22" s="20"/>
      <c r="K22" s="20"/>
      <c r="L22" s="20"/>
      <c r="M22" s="20"/>
    </row>
    <row r="23" spans="1:13" ht="16.5" thickBot="1">
      <c r="A23" s="20"/>
      <c r="B23" s="20"/>
      <c r="C23" s="20"/>
      <c r="E23" s="6"/>
      <c r="F23" s="27"/>
      <c r="G23" s="20"/>
      <c r="H23" s="20"/>
      <c r="I23" s="20"/>
      <c r="J23" s="20"/>
      <c r="K23" s="20"/>
      <c r="L23" s="20"/>
      <c r="M23" s="20"/>
    </row>
    <row r="24" spans="1:13" ht="24" thickBot="1">
      <c r="A24" s="20"/>
      <c r="B24" s="20"/>
      <c r="C24" s="20"/>
      <c r="D24" s="161" t="s">
        <v>19</v>
      </c>
      <c r="E24" s="161"/>
      <c r="F24" s="69" t="str">
        <f>C59&amp;" "&amp;D59</f>
        <v>Đào Danh  Hòa</v>
      </c>
      <c r="G24" s="70"/>
      <c r="H24" s="70"/>
      <c r="I24" s="71"/>
      <c r="J24" s="71"/>
      <c r="K24" s="72"/>
      <c r="L24" s="29"/>
      <c r="M24" s="20"/>
    </row>
    <row r="25" spans="1:13" ht="15.75">
      <c r="A25" s="20"/>
      <c r="B25" s="20"/>
      <c r="C25" s="20"/>
      <c r="D25" s="30"/>
      <c r="E25" s="30"/>
      <c r="F25" s="27"/>
      <c r="G25" s="20"/>
      <c r="H25" s="20"/>
      <c r="I25" s="20"/>
      <c r="J25" s="20"/>
      <c r="K25" s="20"/>
      <c r="L25" s="20"/>
      <c r="M25" s="20"/>
    </row>
    <row r="26" spans="1:13" ht="20.25">
      <c r="A26" s="20"/>
      <c r="B26" s="20"/>
      <c r="C26" s="20"/>
      <c r="D26" s="161" t="s">
        <v>20</v>
      </c>
      <c r="E26" s="162"/>
      <c r="F26" s="31" t="str">
        <f>E59</f>
        <v>03/12/1987</v>
      </c>
      <c r="G26" s="20"/>
      <c r="H26" s="20"/>
      <c r="I26" s="20"/>
      <c r="J26" s="20"/>
      <c r="K26" s="20"/>
      <c r="L26" s="20"/>
      <c r="M26" s="20"/>
    </row>
    <row r="27" spans="1:13" ht="20.25">
      <c r="A27" s="20"/>
      <c r="B27" s="20"/>
      <c r="C27" s="20"/>
      <c r="D27" s="166"/>
      <c r="E27" s="166"/>
      <c r="F27" s="32"/>
      <c r="G27" s="20"/>
      <c r="H27" s="20"/>
      <c r="I27" s="20"/>
      <c r="J27" s="20"/>
      <c r="K27" s="20"/>
      <c r="L27" s="20"/>
      <c r="M27" s="20"/>
    </row>
    <row r="28" spans="1:13" ht="20.25">
      <c r="A28" s="20"/>
      <c r="B28" s="20"/>
      <c r="C28" s="20"/>
      <c r="D28" s="161" t="s">
        <v>21</v>
      </c>
      <c r="E28" s="162"/>
      <c r="F28" s="167" t="str">
        <f>F59</f>
        <v>Đồng Nai</v>
      </c>
      <c r="G28" s="168"/>
      <c r="H28" s="20"/>
      <c r="I28" s="20"/>
      <c r="J28" s="20"/>
      <c r="K28" s="20"/>
      <c r="L28" s="20"/>
      <c r="M28" s="20"/>
    </row>
    <row r="29" spans="1:13" ht="18.75">
      <c r="A29" s="20"/>
      <c r="B29" s="20"/>
      <c r="C29" s="20"/>
      <c r="D29" s="33"/>
      <c r="E29" s="33"/>
      <c r="F29" s="27"/>
      <c r="G29" s="20"/>
      <c r="H29" s="20"/>
      <c r="I29" s="20"/>
      <c r="J29" s="20"/>
      <c r="K29" s="20"/>
      <c r="L29" s="20"/>
      <c r="M29" s="20"/>
    </row>
    <row r="30" spans="1:13" ht="44.25" customHeight="1">
      <c r="A30" s="20"/>
      <c r="B30" s="20"/>
      <c r="C30" s="20"/>
      <c r="D30" s="173" t="s">
        <v>30</v>
      </c>
      <c r="E30" s="173"/>
      <c r="F30" s="173"/>
      <c r="G30" s="173"/>
      <c r="H30" s="173"/>
      <c r="I30" s="173"/>
      <c r="J30" s="173"/>
      <c r="K30" s="173"/>
      <c r="L30" s="20"/>
      <c r="M30" s="20"/>
    </row>
    <row r="31" spans="1:13" ht="15.75" customHeight="1">
      <c r="A31" s="20"/>
      <c r="B31" s="20"/>
      <c r="C31" s="20"/>
      <c r="E31" s="34"/>
      <c r="F31" s="34"/>
      <c r="G31" s="20"/>
      <c r="H31" s="20"/>
      <c r="I31" s="20"/>
      <c r="J31" s="20"/>
      <c r="K31" s="20"/>
      <c r="L31" s="20"/>
      <c r="M31" s="20"/>
    </row>
    <row r="32" spans="1:13" ht="24.75" customHeight="1" hidden="1">
      <c r="A32" s="20"/>
      <c r="B32" s="20"/>
      <c r="C32" s="20"/>
      <c r="D32" s="62"/>
      <c r="E32" s="67" t="s">
        <v>33</v>
      </c>
      <c r="F32" s="82">
        <f>G59</f>
        <v>0</v>
      </c>
      <c r="G32" s="20"/>
      <c r="H32" s="20"/>
      <c r="J32" s="20"/>
      <c r="K32" s="20"/>
      <c r="L32" s="20"/>
      <c r="M32" s="20"/>
    </row>
    <row r="33" spans="1:13" ht="24.75" customHeight="1" hidden="1">
      <c r="A33" s="20"/>
      <c r="B33" s="20"/>
      <c r="C33" s="20"/>
      <c r="D33" s="42"/>
      <c r="E33" s="67" t="s">
        <v>34</v>
      </c>
      <c r="F33" s="83">
        <f>IF($I$55=2,AVERAGE($H$59:$I$59),H59)</f>
        <v>0</v>
      </c>
      <c r="G33" s="20"/>
      <c r="H33" s="20"/>
      <c r="J33" s="20"/>
      <c r="K33" s="20"/>
      <c r="L33" s="20"/>
      <c r="M33" s="20"/>
    </row>
    <row r="34" spans="1:13" ht="24.75" customHeight="1">
      <c r="A34" s="20"/>
      <c r="B34" s="20"/>
      <c r="C34" s="20"/>
      <c r="D34" s="42"/>
      <c r="E34" s="67" t="s">
        <v>35</v>
      </c>
      <c r="F34" s="109">
        <f>IF($K$55=2,AVERAGE($J$59:$K$59),$J$59)</f>
        <v>7.5</v>
      </c>
      <c r="G34" s="20"/>
      <c r="H34" s="20"/>
      <c r="J34" s="20"/>
      <c r="K34" s="20"/>
      <c r="L34" s="20"/>
      <c r="M34" s="20"/>
    </row>
    <row r="35" spans="1:13" ht="24.75" customHeight="1">
      <c r="A35" s="20"/>
      <c r="B35" s="20"/>
      <c r="C35" s="20"/>
      <c r="D35" s="62"/>
      <c r="E35" s="67" t="s">
        <v>36</v>
      </c>
      <c r="F35" s="120">
        <f>L59</f>
        <v>7.5</v>
      </c>
      <c r="G35" s="20"/>
      <c r="H35" s="20"/>
      <c r="J35" s="20"/>
      <c r="K35" s="20"/>
      <c r="L35" s="20"/>
      <c r="M35" s="20"/>
    </row>
    <row r="36" spans="1:13" ht="24.75" customHeight="1">
      <c r="A36" s="20"/>
      <c r="B36" s="20"/>
      <c r="C36" s="20"/>
      <c r="D36" s="62"/>
      <c r="E36" s="114">
        <f>IF(LEFT(F38,1)="T","ĐIỂM THI LẦN 2: ","")</f>
      </c>
      <c r="F36" s="84">
        <f>IF(LEFT(F38,1)="T",M59,"")</f>
      </c>
      <c r="G36" s="20"/>
      <c r="H36" s="20"/>
      <c r="J36" s="20"/>
      <c r="K36" s="20"/>
      <c r="L36" s="20"/>
      <c r="M36" s="20"/>
    </row>
    <row r="37" spans="1:13" ht="24.75" customHeight="1" thickBot="1">
      <c r="A37" s="20"/>
      <c r="B37" s="20"/>
      <c r="C37" s="20"/>
      <c r="D37" s="62"/>
      <c r="E37" s="67" t="s">
        <v>37</v>
      </c>
      <c r="F37" s="85">
        <f>N59</f>
        <v>7.5</v>
      </c>
      <c r="G37" s="20"/>
      <c r="H37" s="20"/>
      <c r="J37" s="20"/>
      <c r="K37" s="20"/>
      <c r="L37" s="20"/>
      <c r="M37" s="20"/>
    </row>
    <row r="38" spans="1:13" ht="24.75" customHeight="1" thickBot="1">
      <c r="A38" s="20"/>
      <c r="B38" s="20"/>
      <c r="C38" s="20"/>
      <c r="D38" s="20"/>
      <c r="E38" s="68" t="s">
        <v>31</v>
      </c>
      <c r="F38" s="110">
        <f>O59</f>
        <v>0</v>
      </c>
      <c r="G38" s="64"/>
      <c r="H38" s="64"/>
      <c r="I38" s="65"/>
      <c r="J38" s="64"/>
      <c r="K38" s="66"/>
      <c r="L38" s="20"/>
      <c r="M38" s="20"/>
    </row>
    <row r="39" spans="1:13" ht="18.75">
      <c r="A39" s="20"/>
      <c r="B39" s="20"/>
      <c r="C39" s="20"/>
      <c r="D39" s="35"/>
      <c r="E39" s="37"/>
      <c r="F39" s="63"/>
      <c r="G39" s="63"/>
      <c r="H39" s="63"/>
      <c r="J39" s="20"/>
      <c r="K39" s="20"/>
      <c r="L39" s="20"/>
      <c r="M39" s="20"/>
    </row>
    <row r="40" spans="1:13" ht="15.75">
      <c r="A40" s="20"/>
      <c r="B40" s="20"/>
      <c r="C40" s="20"/>
      <c r="D40" s="20"/>
      <c r="E40" s="20"/>
      <c r="F40" s="27"/>
      <c r="G40" s="20"/>
      <c r="H40" s="20"/>
      <c r="I40" s="20"/>
      <c r="J40" s="20"/>
      <c r="K40" s="20"/>
      <c r="L40" s="20"/>
      <c r="M40" s="20"/>
    </row>
    <row r="41" spans="1:13" ht="15.75">
      <c r="A41" s="20"/>
      <c r="B41" s="20"/>
      <c r="C41" s="20"/>
      <c r="D41" s="20"/>
      <c r="E41" s="20"/>
      <c r="F41" s="27"/>
      <c r="G41" s="20"/>
      <c r="H41" s="20"/>
      <c r="I41" s="20"/>
      <c r="J41" s="20"/>
      <c r="K41" s="20"/>
      <c r="L41" s="20"/>
      <c r="M41" s="20"/>
    </row>
    <row r="42" spans="1:13" ht="15.75">
      <c r="A42" s="20"/>
      <c r="B42" s="20"/>
      <c r="C42" s="20"/>
      <c r="D42" s="20"/>
      <c r="E42" s="20"/>
      <c r="F42" s="27"/>
      <c r="G42" s="20"/>
      <c r="H42" s="20"/>
      <c r="I42" s="20"/>
      <c r="J42" s="20"/>
      <c r="K42" s="20"/>
      <c r="L42" s="20"/>
      <c r="M42" s="20"/>
    </row>
    <row r="43" spans="1:13" ht="15.75" hidden="1">
      <c r="A43" s="20"/>
      <c r="B43" s="20"/>
      <c r="C43" s="20"/>
      <c r="D43" s="20"/>
      <c r="E43" s="20"/>
      <c r="F43" s="27"/>
      <c r="G43" s="20"/>
      <c r="H43" s="20"/>
      <c r="I43" s="20"/>
      <c r="J43" s="20"/>
      <c r="K43" s="20"/>
      <c r="L43" s="20"/>
      <c r="M43" s="20"/>
    </row>
    <row r="44" spans="1:13" ht="16.5" customHeight="1" hidden="1">
      <c r="A44" s="20"/>
      <c r="B44" s="20"/>
      <c r="C44" s="20"/>
      <c r="D44" s="20"/>
      <c r="E44" s="20"/>
      <c r="F44" s="27"/>
      <c r="G44" s="20"/>
      <c r="H44" s="20"/>
      <c r="I44" s="20"/>
      <c r="J44" s="20"/>
      <c r="K44" s="20"/>
      <c r="L44" s="20"/>
      <c r="M44" s="20"/>
    </row>
    <row r="45" spans="1:13" ht="15.75" hidden="1">
      <c r="A45" s="20"/>
      <c r="B45" s="20"/>
      <c r="C45" s="20"/>
      <c r="D45" s="20"/>
      <c r="E45" s="20"/>
      <c r="F45" s="27"/>
      <c r="G45" s="20"/>
      <c r="H45" s="20"/>
      <c r="I45" s="20"/>
      <c r="J45" s="20"/>
      <c r="K45" s="20"/>
      <c r="L45" s="20"/>
      <c r="M45" s="20"/>
    </row>
    <row r="46" spans="1:13" ht="15.75" hidden="1">
      <c r="A46" s="20"/>
      <c r="B46" s="20"/>
      <c r="C46" s="20"/>
      <c r="D46" s="20" t="s">
        <v>22</v>
      </c>
      <c r="E46" s="20"/>
      <c r="F46" s="27"/>
      <c r="G46" s="20"/>
      <c r="H46" s="20"/>
      <c r="I46" s="20"/>
      <c r="J46" s="20"/>
      <c r="K46" s="20"/>
      <c r="L46" s="20"/>
      <c r="M46" s="20"/>
    </row>
    <row r="47" spans="1:13" ht="15.75" hidden="1">
      <c r="A47" s="36" t="s">
        <v>23</v>
      </c>
      <c r="B47" s="56"/>
      <c r="C47" s="54" t="s">
        <v>29</v>
      </c>
      <c r="D47" s="54" t="s">
        <v>24</v>
      </c>
      <c r="E47" s="55" t="s">
        <v>25</v>
      </c>
      <c r="F47" s="36" t="s">
        <v>26</v>
      </c>
      <c r="G47" s="36" t="s">
        <v>27</v>
      </c>
      <c r="H47" s="20"/>
      <c r="I47" s="20"/>
      <c r="J47" s="20"/>
      <c r="K47" s="20"/>
      <c r="L47" s="20"/>
      <c r="M47" s="20"/>
    </row>
    <row r="48" spans="1:13" ht="15.75" hidden="1">
      <c r="A48" s="56">
        <v>1</v>
      </c>
      <c r="B48" s="56"/>
      <c r="C48" s="92" t="s">
        <v>75</v>
      </c>
      <c r="D48" s="56" t="s">
        <v>76</v>
      </c>
      <c r="E48" s="94" t="s">
        <v>44</v>
      </c>
      <c r="F48" s="94" t="s">
        <v>44</v>
      </c>
      <c r="G48" s="94" t="s">
        <v>44</v>
      </c>
      <c r="H48" s="20"/>
      <c r="I48" s="20"/>
      <c r="J48" s="20"/>
      <c r="K48" s="20"/>
      <c r="L48" s="20"/>
      <c r="M48" s="20"/>
    </row>
    <row r="49" spans="1:13" ht="15.75" hidden="1">
      <c r="A49" s="56">
        <v>2</v>
      </c>
      <c r="B49" s="56"/>
      <c r="C49" s="92" t="s">
        <v>77</v>
      </c>
      <c r="D49" s="56" t="s">
        <v>78</v>
      </c>
      <c r="E49" s="94" t="s">
        <v>44</v>
      </c>
      <c r="F49" s="94" t="s">
        <v>44</v>
      </c>
      <c r="G49" s="94" t="s">
        <v>44</v>
      </c>
      <c r="H49" s="20"/>
      <c r="I49" s="20"/>
      <c r="J49" s="20"/>
      <c r="K49" s="20"/>
      <c r="L49" s="20"/>
      <c r="M49" s="20"/>
    </row>
    <row r="50" spans="1:13" ht="15.75" hidden="1">
      <c r="A50" s="56">
        <v>3</v>
      </c>
      <c r="B50" s="56"/>
      <c r="C50" s="92" t="s">
        <v>80</v>
      </c>
      <c r="D50" s="56" t="s">
        <v>44</v>
      </c>
      <c r="E50" s="94" t="s">
        <v>44</v>
      </c>
      <c r="F50" s="94" t="s">
        <v>44</v>
      </c>
      <c r="G50" s="94" t="s">
        <v>44</v>
      </c>
      <c r="H50" s="20"/>
      <c r="I50" s="20"/>
      <c r="J50" s="20"/>
      <c r="K50" s="20"/>
      <c r="L50" s="20"/>
      <c r="M50" s="20"/>
    </row>
    <row r="51" spans="1:13" ht="15.75" hidden="1">
      <c r="A51" s="56">
        <v>4</v>
      </c>
      <c r="B51" s="56"/>
      <c r="C51" s="92"/>
      <c r="D51" s="56"/>
      <c r="E51" s="94"/>
      <c r="F51" s="94"/>
      <c r="G51" s="94"/>
      <c r="H51" s="20"/>
      <c r="I51" s="20"/>
      <c r="J51" s="20"/>
      <c r="K51" s="20"/>
      <c r="L51" s="20"/>
      <c r="M51" s="20"/>
    </row>
    <row r="52" spans="1:13" ht="15.75" hidden="1">
      <c r="A52" s="56">
        <v>5</v>
      </c>
      <c r="B52" s="56"/>
      <c r="C52" s="92"/>
      <c r="D52" s="56"/>
      <c r="E52" s="94"/>
      <c r="F52" s="56"/>
      <c r="G52" s="57"/>
      <c r="H52" s="20"/>
      <c r="I52" s="20"/>
      <c r="J52" s="20"/>
      <c r="K52" s="20"/>
      <c r="L52" s="20"/>
      <c r="M52" s="20"/>
    </row>
    <row r="53" spans="1:13" ht="15.75" hidden="1">
      <c r="A53" s="56">
        <v>6</v>
      </c>
      <c r="B53" s="56"/>
      <c r="C53" s="92"/>
      <c r="D53" s="56"/>
      <c r="E53" s="94"/>
      <c r="F53" s="56"/>
      <c r="G53" s="57"/>
      <c r="H53" s="20"/>
      <c r="I53" s="20"/>
      <c r="J53" s="20"/>
      <c r="K53" s="20"/>
      <c r="L53" s="20"/>
      <c r="M53" s="20"/>
    </row>
    <row r="54" spans="1:13" ht="15.75" hidden="1">
      <c r="A54" s="20"/>
      <c r="B54" s="20"/>
      <c r="C54" s="20"/>
      <c r="D54" s="20"/>
      <c r="E54" s="20"/>
      <c r="F54" s="27"/>
      <c r="G54" s="20"/>
      <c r="H54" s="20"/>
      <c r="I54" s="20"/>
      <c r="J54" s="20"/>
      <c r="K54" s="20"/>
      <c r="L54" s="20"/>
      <c r="M54" s="20"/>
    </row>
    <row r="55" spans="1:13" ht="15.75" hidden="1">
      <c r="A55" s="87" t="s">
        <v>32</v>
      </c>
      <c r="B55" s="37"/>
      <c r="C55" s="20"/>
      <c r="D55" s="20"/>
      <c r="E55" s="20"/>
      <c r="F55" s="27"/>
      <c r="G55" s="20"/>
      <c r="H55" s="88" t="s">
        <v>41</v>
      </c>
      <c r="I55" s="36"/>
      <c r="J55" s="88" t="s">
        <v>41</v>
      </c>
      <c r="K55" s="36"/>
      <c r="L55" s="20"/>
      <c r="M55" s="20"/>
    </row>
    <row r="56" spans="1:15" ht="73.5" customHeight="1" hidden="1">
      <c r="A56" s="20"/>
      <c r="B56" s="146" t="s">
        <v>40</v>
      </c>
      <c r="C56" s="149" t="s">
        <v>1</v>
      </c>
      <c r="D56" s="150"/>
      <c r="E56" s="155" t="s">
        <v>2</v>
      </c>
      <c r="F56" s="155" t="s">
        <v>3</v>
      </c>
      <c r="G56" s="156" t="s">
        <v>4</v>
      </c>
      <c r="H56" s="156" t="s">
        <v>5</v>
      </c>
      <c r="I56" s="156"/>
      <c r="J56" s="156" t="s">
        <v>6</v>
      </c>
      <c r="K56" s="156"/>
      <c r="L56" s="159" t="s">
        <v>7</v>
      </c>
      <c r="M56" s="160"/>
      <c r="N56" s="146" t="s">
        <v>8</v>
      </c>
      <c r="O56" s="146" t="s">
        <v>9</v>
      </c>
    </row>
    <row r="57" spans="1:15" ht="15.75" hidden="1">
      <c r="A57" s="20"/>
      <c r="B57" s="147"/>
      <c r="C57" s="151"/>
      <c r="D57" s="152"/>
      <c r="E57" s="147"/>
      <c r="F57" s="147"/>
      <c r="G57" s="156"/>
      <c r="H57" s="4" t="s">
        <v>10</v>
      </c>
      <c r="I57" s="4" t="s">
        <v>11</v>
      </c>
      <c r="J57" s="4" t="s">
        <v>10</v>
      </c>
      <c r="K57" s="4" t="s">
        <v>11</v>
      </c>
      <c r="L57" s="79" t="s">
        <v>38</v>
      </c>
      <c r="M57" s="5" t="s">
        <v>39</v>
      </c>
      <c r="N57" s="157"/>
      <c r="O57" s="157"/>
    </row>
    <row r="58" spans="1:15" ht="15.75" hidden="1">
      <c r="A58" s="20"/>
      <c r="B58" s="148"/>
      <c r="C58" s="153"/>
      <c r="D58" s="154"/>
      <c r="E58" s="148"/>
      <c r="F58" s="148"/>
      <c r="G58" s="5"/>
      <c r="H58" s="4"/>
      <c r="I58" s="4"/>
      <c r="J58" s="4"/>
      <c r="K58" s="4"/>
      <c r="L58" s="5"/>
      <c r="M58" s="5"/>
      <c r="N58" s="158"/>
      <c r="O58" s="158"/>
    </row>
    <row r="59" spans="1:15" ht="26.25" customHeight="1" hidden="1">
      <c r="A59" s="20"/>
      <c r="B59" s="86" t="str">
        <f>VLOOKUP($F$16,$B$67:$F$73,1,0)</f>
        <v>KT-2352-K61</v>
      </c>
      <c r="C59" s="86" t="str">
        <f>VLOOKUP($F$16,$B$67:$F$73,2,0)</f>
        <v>Đào Danh </v>
      </c>
      <c r="D59" s="86" t="str">
        <f>VLOOKUP($F$16,$B$67:$F$73,3,0)</f>
        <v>Hòa</v>
      </c>
      <c r="E59" s="86" t="str">
        <f>VLOOKUP($F$16,$B$67:$F$73,4,0)</f>
        <v>03/12/1987</v>
      </c>
      <c r="F59" s="86" t="str">
        <f>VLOOKUP($F$16,$B$67:$F$73,5,0)</f>
        <v>Đồng Nai</v>
      </c>
      <c r="G59" s="111">
        <f>VLOOKUP($F$16,IF($F$13=$C$48,$B$67:$O$73,IF($F$13=$C$49,$B$83:$O$88,IF($F$13=$C$50,$B$97:$O$102,IF($F$13=$C$51,$B$111:$O$116,IF($F$13=$C$52,$B$125:$O$127,IF($F$13=$C$53,$B$136:$O$138)))))),6,0)</f>
        <v>0</v>
      </c>
      <c r="H59" s="111">
        <f>VLOOKUP($F$16,IF($F$13=$C$48,$B$67:$O$73,IF($F$13=$C$49,$B$83:$O$88,IF($F$13=$C$50,$B$97:$O$102,IF($F$13=$C$51,$B$111:$O$116,IF($F$13=$C$52,$B$125:$O$127,IF($F$13=$C$53,$B$136:$O$138)))))),7,0)</f>
        <v>0</v>
      </c>
      <c r="I59" s="111">
        <f>VLOOKUP($F$16,IF($F$13=$C$48,$B$67:$O$73,IF($F$13=$C$49,$B$83:$O$88,IF($F$13=$C$50,$B$97:$O$102,IF($F$13=$C$51,$B$111:$O$116,IF($F$13=$C$52,$B$125:$O$127,IF($F$13=$C$53,$B$136:$O$138)))))),8,0)</f>
        <v>0</v>
      </c>
      <c r="J59" s="111">
        <f>VLOOKUP($F$16,IF($F$13=$C$48,$B$67:$O$73,IF($F$13=$C$49,$B$83:$O$88,IF($F$13=$C$50,$B$97:$O$102,IF($F$13=$C$51,$B$111:$O$116,IF($F$13=$C$52,$B$125:$O$127,IF($F$13=$C$53,$B$136:$O$138)))))),9,0)</f>
        <v>7.5</v>
      </c>
      <c r="K59" s="111">
        <f>VLOOKUP($F$16,IF($F$13=$C$48,$B$67:$O$73,IF($F$13=$C$49,$B$83:$O$88,IF($F$13=$C$50,$B$97:$O$102,IF($F$13=$C$51,$B$111:$O$116,IF($F$13=$C$52,$B$125:$O$127,IF($F$13=$C$53,$B$136:$O$138)))))),10,0)</f>
        <v>0</v>
      </c>
      <c r="L59" s="111">
        <f>VLOOKUP($F$16,IF($F$13=$C$48,$B$67:$O$73,IF($F$13=$C$49,$B$83:$O$88,IF($F$13=$C$50,$B$97:$O$102,IF($F$13=$C$51,$B$111:$O$116,IF($F$13=$C$52,$B$125:$O$127,IF($F$13=$C$53,$B$136:$O$138)))))),11,0)</f>
        <v>7.5</v>
      </c>
      <c r="M59" s="111">
        <f>VLOOKUP($F$16,IF($F$13=$C$48,$B$67:$O$73,IF($F$13=$C$49,$B$83:$O$88,IF($F$13=$C$50,$B$97:$O$102,IF($F$13=$C$51,$B$111:$O$116,IF($F$13=$C$52,$B$125:$O$127,IF($F$13=$C$53,$B$136:$O$138)))))),12,0)</f>
        <v>0</v>
      </c>
      <c r="N59" s="111">
        <f>VLOOKUP($F$16,IF($F$13=$C$48,$B$67:$O$73,IF($F$13=$C$49,$B$83:$O$88,IF($F$13=$C$50,$B$97:$O$102,IF($F$13=$C$51,$B$111:$O$116,IF($F$13=$C$52,$B$125:$O$127,IF($F$13=$C$53,$B$136:$O$138)))))),13,0)</f>
        <v>7.5</v>
      </c>
      <c r="O59" s="111">
        <f>VLOOKUP($F$16,IF($F$13=$C$48,$B$67:$O$73,IF($F$13=$C$49,$B$83:$O$88,IF($F$13=$C$50,$B$97:$O$102,IF($F$13=$C$51,$B$111:$O$116,IF($F$13=$C$52,$B$125:$O$127,IF($F$13=$C$53,$B$136:$O$138)))))),14,0)</f>
        <v>0</v>
      </c>
    </row>
    <row r="60" ht="15.75" hidden="1"/>
    <row r="61" spans="1:13" s="61" customFormat="1" ht="15" customHeight="1" hidden="1">
      <c r="A61" s="58"/>
      <c r="B61" s="59"/>
      <c r="C61" s="58" t="s">
        <v>28</v>
      </c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spans="1:3" s="61" customFormat="1" ht="15" customHeight="1" hidden="1">
      <c r="A62" s="73"/>
      <c r="B62" s="74"/>
      <c r="C62" s="73"/>
    </row>
    <row r="63" ht="15.75" hidden="1">
      <c r="A63" s="6" t="str">
        <f>C48</f>
        <v>Nghiệp vụ văn phòng</v>
      </c>
    </row>
    <row r="64" spans="1:15" ht="63.75" customHeight="1" hidden="1">
      <c r="A64" s="155" t="s">
        <v>0</v>
      </c>
      <c r="B64" s="146" t="s">
        <v>40</v>
      </c>
      <c r="C64" s="149" t="s">
        <v>1</v>
      </c>
      <c r="D64" s="150"/>
      <c r="E64" s="155" t="s">
        <v>2</v>
      </c>
      <c r="F64" s="155" t="s">
        <v>3</v>
      </c>
      <c r="G64" s="156" t="s">
        <v>4</v>
      </c>
      <c r="H64" s="156" t="s">
        <v>5</v>
      </c>
      <c r="I64" s="156"/>
      <c r="J64" s="156" t="s">
        <v>6</v>
      </c>
      <c r="K64" s="156"/>
      <c r="L64" s="159" t="s">
        <v>7</v>
      </c>
      <c r="M64" s="160"/>
      <c r="N64" s="146" t="s">
        <v>8</v>
      </c>
      <c r="O64" s="146" t="s">
        <v>9</v>
      </c>
    </row>
    <row r="65" spans="1:15" ht="15.75" hidden="1">
      <c r="A65" s="147"/>
      <c r="B65" s="147"/>
      <c r="C65" s="151"/>
      <c r="D65" s="152"/>
      <c r="E65" s="147"/>
      <c r="F65" s="147"/>
      <c r="G65" s="156"/>
      <c r="H65" s="4" t="s">
        <v>10</v>
      </c>
      <c r="I65" s="4" t="s">
        <v>11</v>
      </c>
      <c r="J65" s="4" t="s">
        <v>10</v>
      </c>
      <c r="K65" s="4" t="s">
        <v>11</v>
      </c>
      <c r="L65" s="79" t="s">
        <v>38</v>
      </c>
      <c r="M65" s="5" t="s">
        <v>39</v>
      </c>
      <c r="N65" s="157"/>
      <c r="O65" s="157"/>
    </row>
    <row r="66" spans="1:15" ht="15.75" hidden="1">
      <c r="A66" s="148"/>
      <c r="B66" s="148"/>
      <c r="C66" s="153"/>
      <c r="D66" s="154"/>
      <c r="E66" s="148"/>
      <c r="F66" s="148"/>
      <c r="G66" s="5"/>
      <c r="H66" s="4"/>
      <c r="I66" s="4"/>
      <c r="J66" s="4"/>
      <c r="K66" s="4"/>
      <c r="L66" s="5"/>
      <c r="M66" s="5"/>
      <c r="N66" s="158"/>
      <c r="O66" s="158"/>
    </row>
    <row r="67" spans="1:18" ht="16.5" hidden="1">
      <c r="A67" s="128">
        <v>1</v>
      </c>
      <c r="B67" s="139" t="s">
        <v>49</v>
      </c>
      <c r="C67" s="140" t="s">
        <v>50</v>
      </c>
      <c r="D67" s="141" t="s">
        <v>51</v>
      </c>
      <c r="E67" s="137" t="s">
        <v>52</v>
      </c>
      <c r="F67" s="142" t="s">
        <v>47</v>
      </c>
      <c r="G67" s="136"/>
      <c r="H67" s="91"/>
      <c r="I67" s="91"/>
      <c r="J67" s="136"/>
      <c r="K67" s="138"/>
      <c r="L67" s="138"/>
      <c r="M67" s="127"/>
      <c r="N67" s="117">
        <f>ROUND(L67*0.7+J67*0.3,1)</f>
        <v>0</v>
      </c>
      <c r="O67" s="118"/>
      <c r="Q67" s="135"/>
      <c r="R67" s="125"/>
    </row>
    <row r="68" spans="1:18" ht="16.5" hidden="1">
      <c r="A68" s="128">
        <v>2</v>
      </c>
      <c r="B68" s="139" t="s">
        <v>53</v>
      </c>
      <c r="C68" s="140" t="s">
        <v>54</v>
      </c>
      <c r="D68" s="141" t="s">
        <v>55</v>
      </c>
      <c r="E68" s="137" t="s">
        <v>56</v>
      </c>
      <c r="F68" s="142" t="s">
        <v>46</v>
      </c>
      <c r="G68" s="136"/>
      <c r="H68" s="91"/>
      <c r="I68" s="91"/>
      <c r="J68" s="136">
        <v>7.5</v>
      </c>
      <c r="K68" s="138"/>
      <c r="L68" s="138">
        <v>7.5</v>
      </c>
      <c r="M68" s="127"/>
      <c r="N68" s="117">
        <f aca="true" t="shared" si="0" ref="N68:N73">ROUND(L68*0.7+J68*0.3,1)</f>
        <v>7.5</v>
      </c>
      <c r="O68" s="118"/>
      <c r="Q68" s="135"/>
      <c r="R68" s="125"/>
    </row>
    <row r="69" spans="1:18" ht="15.75" customHeight="1" hidden="1">
      <c r="A69" s="128">
        <v>3</v>
      </c>
      <c r="B69" s="139" t="s">
        <v>57</v>
      </c>
      <c r="C69" s="140" t="s">
        <v>59</v>
      </c>
      <c r="D69" s="141" t="s">
        <v>58</v>
      </c>
      <c r="E69" s="137" t="s">
        <v>60</v>
      </c>
      <c r="F69" s="142" t="s">
        <v>46</v>
      </c>
      <c r="G69" s="136"/>
      <c r="H69" s="91"/>
      <c r="I69" s="91"/>
      <c r="J69" s="136"/>
      <c r="K69" s="138"/>
      <c r="L69" s="138"/>
      <c r="M69" s="127"/>
      <c r="N69" s="117">
        <f>ROUND(L69*0.7+J69*0.3,1)</f>
        <v>0</v>
      </c>
      <c r="O69" s="118"/>
      <c r="Q69" s="135"/>
      <c r="R69" s="125"/>
    </row>
    <row r="70" spans="1:18" ht="15.75" customHeight="1" hidden="1">
      <c r="A70" s="128">
        <v>4</v>
      </c>
      <c r="B70" s="139" t="s">
        <v>61</v>
      </c>
      <c r="C70" s="140" t="s">
        <v>62</v>
      </c>
      <c r="D70" s="141" t="s">
        <v>63</v>
      </c>
      <c r="E70" s="137" t="s">
        <v>64</v>
      </c>
      <c r="F70" s="142" t="s">
        <v>47</v>
      </c>
      <c r="G70" s="136"/>
      <c r="H70" s="91"/>
      <c r="I70" s="91"/>
      <c r="J70" s="136"/>
      <c r="K70" s="138"/>
      <c r="L70" s="138"/>
      <c r="M70" s="127"/>
      <c r="N70" s="117">
        <f t="shared" si="0"/>
        <v>0</v>
      </c>
      <c r="O70" s="118"/>
      <c r="Q70" s="135"/>
      <c r="R70" s="125"/>
    </row>
    <row r="71" spans="1:18" ht="16.5" hidden="1">
      <c r="A71" s="128">
        <v>5</v>
      </c>
      <c r="B71" s="139" t="s">
        <v>65</v>
      </c>
      <c r="C71" s="140" t="s">
        <v>66</v>
      </c>
      <c r="D71" s="141" t="s">
        <v>67</v>
      </c>
      <c r="E71" s="137" t="s">
        <v>68</v>
      </c>
      <c r="F71" s="142" t="s">
        <v>69</v>
      </c>
      <c r="G71" s="136"/>
      <c r="H71" s="91"/>
      <c r="I71" s="91"/>
      <c r="J71" s="136">
        <v>8</v>
      </c>
      <c r="K71" s="138"/>
      <c r="L71" s="138">
        <v>6.5</v>
      </c>
      <c r="M71" s="127"/>
      <c r="N71" s="117">
        <f t="shared" si="0"/>
        <v>7</v>
      </c>
      <c r="O71" s="118"/>
      <c r="Q71" s="135"/>
      <c r="R71" s="125"/>
    </row>
    <row r="72" spans="1:18" ht="16.5" hidden="1">
      <c r="A72" s="128">
        <v>6</v>
      </c>
      <c r="B72" s="139" t="s">
        <v>70</v>
      </c>
      <c r="C72" s="140" t="s">
        <v>71</v>
      </c>
      <c r="D72" s="141" t="s">
        <v>72</v>
      </c>
      <c r="E72" s="137" t="s">
        <v>73</v>
      </c>
      <c r="F72" s="142" t="s">
        <v>74</v>
      </c>
      <c r="G72" s="136"/>
      <c r="H72" s="91"/>
      <c r="I72" s="91"/>
      <c r="J72" s="136">
        <v>8</v>
      </c>
      <c r="K72" s="138"/>
      <c r="L72" s="138">
        <v>8</v>
      </c>
      <c r="M72" s="127"/>
      <c r="N72" s="117">
        <f t="shared" si="0"/>
        <v>8</v>
      </c>
      <c r="O72" s="118"/>
      <c r="Q72" s="135"/>
      <c r="R72" s="125"/>
    </row>
    <row r="73" spans="1:18" ht="16.5" hidden="1">
      <c r="A73" s="129"/>
      <c r="B73" s="134"/>
      <c r="C73" s="130"/>
      <c r="D73" s="131"/>
      <c r="E73" s="132"/>
      <c r="F73" s="135"/>
      <c r="G73" s="124"/>
      <c r="H73" s="91"/>
      <c r="I73" s="91"/>
      <c r="J73" s="133"/>
      <c r="K73" s="133"/>
      <c r="L73" s="133"/>
      <c r="M73" s="127"/>
      <c r="N73" s="117">
        <f t="shared" si="0"/>
        <v>0</v>
      </c>
      <c r="O73" s="118"/>
      <c r="Q73" s="135"/>
      <c r="R73" s="125"/>
    </row>
    <row r="74" spans="17:18" ht="15.75" hidden="1">
      <c r="Q74" s="119"/>
      <c r="R74" s="119"/>
    </row>
    <row r="75" spans="17:18" ht="15.75" hidden="1">
      <c r="Q75" s="119"/>
      <c r="R75" s="119"/>
    </row>
    <row r="76" ht="15.75" hidden="1"/>
    <row r="77" ht="15.75" hidden="1"/>
    <row r="78" ht="15.75" hidden="1"/>
    <row r="79" ht="15.75" hidden="1">
      <c r="A79" s="6" t="str">
        <f>C49</f>
        <v>Phần mềm kế toán</v>
      </c>
    </row>
    <row r="80" spans="1:15" ht="63.75" customHeight="1" hidden="1">
      <c r="A80" s="155" t="s">
        <v>0</v>
      </c>
      <c r="B80" s="95" t="s">
        <v>40</v>
      </c>
      <c r="C80" s="103" t="s">
        <v>1</v>
      </c>
      <c r="D80" s="104"/>
      <c r="E80" s="101" t="s">
        <v>2</v>
      </c>
      <c r="F80" s="101" t="s">
        <v>3</v>
      </c>
      <c r="G80" s="5" t="s">
        <v>4</v>
      </c>
      <c r="H80" s="5" t="s">
        <v>5</v>
      </c>
      <c r="I80" s="5"/>
      <c r="J80" s="5" t="s">
        <v>6</v>
      </c>
      <c r="K80" s="5"/>
      <c r="L80" s="99" t="s">
        <v>7</v>
      </c>
      <c r="M80" s="100"/>
      <c r="N80" s="95" t="s">
        <v>8</v>
      </c>
      <c r="O80" s="95" t="s">
        <v>9</v>
      </c>
    </row>
    <row r="81" spans="1:15" ht="15.75" hidden="1">
      <c r="A81" s="147"/>
      <c r="B81" s="102"/>
      <c r="C81" s="105"/>
      <c r="D81" s="106"/>
      <c r="E81" s="102"/>
      <c r="F81" s="102"/>
      <c r="G81" s="5"/>
      <c r="H81" s="4" t="s">
        <v>10</v>
      </c>
      <c r="I81" s="4" t="s">
        <v>11</v>
      </c>
      <c r="J81" s="4" t="s">
        <v>10</v>
      </c>
      <c r="K81" s="4" t="s">
        <v>11</v>
      </c>
      <c r="L81" s="79" t="s">
        <v>38</v>
      </c>
      <c r="M81" s="5" t="s">
        <v>39</v>
      </c>
      <c r="N81" s="97"/>
      <c r="O81" s="97"/>
    </row>
    <row r="82" spans="1:15" ht="15.75" hidden="1">
      <c r="A82" s="148"/>
      <c r="B82" s="96"/>
      <c r="C82" s="107"/>
      <c r="D82" s="108"/>
      <c r="E82" s="96"/>
      <c r="F82" s="96"/>
      <c r="G82" s="5"/>
      <c r="H82" s="4"/>
      <c r="I82" s="4"/>
      <c r="J82" s="4"/>
      <c r="K82" s="4"/>
      <c r="L82" s="5"/>
      <c r="M82" s="5"/>
      <c r="N82" s="98"/>
      <c r="O82" s="98"/>
    </row>
    <row r="83" spans="1:18" ht="16.5" hidden="1">
      <c r="A83" s="2">
        <v>1</v>
      </c>
      <c r="B83" s="81" t="str">
        <f aca="true" t="shared" si="1" ref="B83:F88">B67</f>
        <v>KT-2351-K61</v>
      </c>
      <c r="C83" s="89" t="str">
        <f t="shared" si="1"/>
        <v>Nguyễn Thị Thanh</v>
      </c>
      <c r="D83" s="90" t="str">
        <f t="shared" si="1"/>
        <v>Mai</v>
      </c>
      <c r="E83" s="112" t="str">
        <f t="shared" si="1"/>
        <v>05/08/1995</v>
      </c>
      <c r="F83" s="3" t="str">
        <f t="shared" si="1"/>
        <v>BRVT</v>
      </c>
      <c r="G83" s="91"/>
      <c r="H83" s="116"/>
      <c r="I83" s="91"/>
      <c r="J83" s="143"/>
      <c r="K83" s="3"/>
      <c r="L83" s="138"/>
      <c r="M83" s="91"/>
      <c r="N83" s="117">
        <f aca="true" t="shared" si="2" ref="N83:N88">ROUND(L83*0.7+J83*0.3,1)</f>
        <v>0</v>
      </c>
      <c r="O83" s="118" t="s">
        <v>79</v>
      </c>
      <c r="Q83" s="124"/>
      <c r="R83" s="125"/>
    </row>
    <row r="84" spans="1:18" ht="16.5" hidden="1">
      <c r="A84" s="2">
        <v>2</v>
      </c>
      <c r="B84" s="81" t="str">
        <f t="shared" si="1"/>
        <v>KT-2352-K61</v>
      </c>
      <c r="C84" s="89" t="str">
        <f t="shared" si="1"/>
        <v>Đào Danh </v>
      </c>
      <c r="D84" s="90" t="str">
        <f t="shared" si="1"/>
        <v>Hòa</v>
      </c>
      <c r="E84" s="112" t="str">
        <f t="shared" si="1"/>
        <v>03/12/1987</v>
      </c>
      <c r="F84" s="3" t="str">
        <f t="shared" si="1"/>
        <v>Đồng Nai</v>
      </c>
      <c r="G84" s="91"/>
      <c r="H84" s="116"/>
      <c r="I84" s="91"/>
      <c r="J84" s="143"/>
      <c r="K84" s="3"/>
      <c r="L84" s="138">
        <v>10</v>
      </c>
      <c r="M84" s="91"/>
      <c r="N84" s="117">
        <f t="shared" si="2"/>
        <v>7</v>
      </c>
      <c r="O84" s="118" t="s">
        <v>79</v>
      </c>
      <c r="Q84" s="124"/>
      <c r="R84" s="125"/>
    </row>
    <row r="85" spans="1:18" ht="16.5" hidden="1">
      <c r="A85" s="2">
        <v>3</v>
      </c>
      <c r="B85" s="81" t="str">
        <f t="shared" si="1"/>
        <v>KT-2358-K61</v>
      </c>
      <c r="C85" s="89" t="str">
        <f t="shared" si="1"/>
        <v>Võ Thị </v>
      </c>
      <c r="D85" s="90" t="str">
        <f t="shared" si="1"/>
        <v>Dung</v>
      </c>
      <c r="E85" s="112" t="str">
        <f t="shared" si="1"/>
        <v>10/10/1987</v>
      </c>
      <c r="F85" s="3" t="str">
        <f t="shared" si="1"/>
        <v>Đồng Nai</v>
      </c>
      <c r="G85" s="91"/>
      <c r="H85" s="116"/>
      <c r="I85" s="91"/>
      <c r="J85" s="143"/>
      <c r="K85" s="3"/>
      <c r="L85" s="138"/>
      <c r="M85" s="91"/>
      <c r="N85" s="117">
        <f t="shared" si="2"/>
        <v>0</v>
      </c>
      <c r="O85" s="118" t="s">
        <v>79</v>
      </c>
      <c r="Q85" s="124"/>
      <c r="R85" s="125"/>
    </row>
    <row r="86" spans="1:18" ht="16.5" hidden="1">
      <c r="A86" s="2">
        <v>4</v>
      </c>
      <c r="B86" s="81" t="str">
        <f t="shared" si="1"/>
        <v>KT-2359-K61</v>
      </c>
      <c r="C86" s="89" t="str">
        <f t="shared" si="1"/>
        <v>Đinh Ngọc Minh </v>
      </c>
      <c r="D86" s="90" t="str">
        <f t="shared" si="1"/>
        <v>Nhật</v>
      </c>
      <c r="E86" s="112" t="str">
        <f t="shared" si="1"/>
        <v>06/01/2000</v>
      </c>
      <c r="F86" s="3" t="str">
        <f t="shared" si="1"/>
        <v>BRVT</v>
      </c>
      <c r="G86" s="91"/>
      <c r="H86" s="116"/>
      <c r="I86" s="91"/>
      <c r="J86" s="143"/>
      <c r="K86" s="3"/>
      <c r="L86" s="138"/>
      <c r="M86" s="91"/>
      <c r="N86" s="117">
        <f t="shared" si="2"/>
        <v>0</v>
      </c>
      <c r="O86" s="118" t="s">
        <v>79</v>
      </c>
      <c r="Q86" s="124"/>
      <c r="R86" s="125"/>
    </row>
    <row r="87" spans="1:18" ht="16.5" hidden="1">
      <c r="A87" s="2">
        <v>5</v>
      </c>
      <c r="B87" s="81" t="str">
        <f t="shared" si="1"/>
        <v>KT-2561-K61</v>
      </c>
      <c r="C87" s="89" t="str">
        <f t="shared" si="1"/>
        <v>Đặng Thị Quỳnh </v>
      </c>
      <c r="D87" s="90" t="str">
        <f t="shared" si="1"/>
        <v>Trang</v>
      </c>
      <c r="E87" s="112" t="str">
        <f t="shared" si="1"/>
        <v>06/02/1991</v>
      </c>
      <c r="F87" s="3" t="str">
        <f t="shared" si="1"/>
        <v>Hà Tĩnh</v>
      </c>
      <c r="G87" s="91"/>
      <c r="H87" s="116"/>
      <c r="I87" s="91"/>
      <c r="J87" s="143"/>
      <c r="K87" s="3"/>
      <c r="L87" s="138">
        <v>10</v>
      </c>
      <c r="M87" s="91"/>
      <c r="N87" s="117">
        <f t="shared" si="2"/>
        <v>7</v>
      </c>
      <c r="O87" s="118" t="s">
        <v>79</v>
      </c>
      <c r="Q87" s="124"/>
      <c r="R87" s="125"/>
    </row>
    <row r="88" spans="1:18" ht="16.5" hidden="1">
      <c r="A88" s="2">
        <v>6</v>
      </c>
      <c r="B88" s="81" t="str">
        <f t="shared" si="1"/>
        <v>KT-2562-K61</v>
      </c>
      <c r="C88" s="89" t="str">
        <f t="shared" si="1"/>
        <v>Phan Thị Hạ</v>
      </c>
      <c r="D88" s="90" t="str">
        <f t="shared" si="1"/>
        <v>Vy</v>
      </c>
      <c r="E88" s="112" t="str">
        <f t="shared" si="1"/>
        <v>18/02/1999</v>
      </c>
      <c r="F88" s="3" t="str">
        <f t="shared" si="1"/>
        <v>Đắk Lắk</v>
      </c>
      <c r="G88" s="91"/>
      <c r="H88" s="116"/>
      <c r="I88" s="91"/>
      <c r="J88" s="143"/>
      <c r="K88" s="3"/>
      <c r="L88" s="138">
        <v>9</v>
      </c>
      <c r="M88" s="91"/>
      <c r="N88" s="117">
        <f t="shared" si="2"/>
        <v>6.3</v>
      </c>
      <c r="O88" s="118" t="s">
        <v>79</v>
      </c>
      <c r="Q88" s="124"/>
      <c r="R88" s="125"/>
    </row>
    <row r="89" spans="15:18" ht="15.75" hidden="1">
      <c r="O89" s="118"/>
      <c r="Q89" s="121"/>
      <c r="R89" s="121"/>
    </row>
    <row r="90" spans="17:18" ht="15.75" hidden="1">
      <c r="Q90" s="121"/>
      <c r="R90" s="121"/>
    </row>
    <row r="91" ht="15.75" hidden="1"/>
    <row r="92" ht="15.75" hidden="1"/>
    <row r="93" ht="15.75" hidden="1">
      <c r="A93" s="6" t="str">
        <f>C50</f>
        <v>Báo cáo tốt nghiệp</v>
      </c>
    </row>
    <row r="94" spans="1:15" ht="63.75" customHeight="1" hidden="1">
      <c r="A94" s="155" t="s">
        <v>0</v>
      </c>
      <c r="B94" s="95" t="s">
        <v>40</v>
      </c>
      <c r="C94" s="103" t="s">
        <v>1</v>
      </c>
      <c r="D94" s="104"/>
      <c r="E94" s="101" t="s">
        <v>2</v>
      </c>
      <c r="F94" s="101" t="s">
        <v>3</v>
      </c>
      <c r="G94" s="5" t="s">
        <v>4</v>
      </c>
      <c r="H94" s="5" t="s">
        <v>5</v>
      </c>
      <c r="I94" s="5"/>
      <c r="J94" s="5" t="s">
        <v>6</v>
      </c>
      <c r="K94" s="5"/>
      <c r="L94" s="99" t="s">
        <v>7</v>
      </c>
      <c r="M94" s="100"/>
      <c r="N94" s="95" t="s">
        <v>8</v>
      </c>
      <c r="O94" s="95" t="s">
        <v>9</v>
      </c>
    </row>
    <row r="95" spans="1:15" ht="15.75" hidden="1">
      <c r="A95" s="147"/>
      <c r="B95" s="102"/>
      <c r="C95" s="105"/>
      <c r="D95" s="106"/>
      <c r="E95" s="102"/>
      <c r="F95" s="102"/>
      <c r="G95" s="5"/>
      <c r="H95" s="4" t="s">
        <v>10</v>
      </c>
      <c r="I95" s="4" t="s">
        <v>11</v>
      </c>
      <c r="J95" s="4" t="s">
        <v>10</v>
      </c>
      <c r="K95" s="4" t="s">
        <v>11</v>
      </c>
      <c r="L95" s="79" t="s">
        <v>38</v>
      </c>
      <c r="M95" s="5" t="s">
        <v>39</v>
      </c>
      <c r="N95" s="97"/>
      <c r="O95" s="97"/>
    </row>
    <row r="96" spans="1:15" ht="15.75" hidden="1">
      <c r="A96" s="148"/>
      <c r="B96" s="96"/>
      <c r="C96" s="107"/>
      <c r="D96" s="108"/>
      <c r="E96" s="96"/>
      <c r="F96" s="96"/>
      <c r="G96" s="5"/>
      <c r="H96" s="4"/>
      <c r="I96" s="4"/>
      <c r="J96" s="4"/>
      <c r="K96" s="4"/>
      <c r="L96" s="5"/>
      <c r="M96" s="5"/>
      <c r="N96" s="98"/>
      <c r="O96" s="98"/>
    </row>
    <row r="97" spans="1:18" ht="16.5" hidden="1">
      <c r="A97" s="2">
        <v>1</v>
      </c>
      <c r="B97" s="81" t="str">
        <f aca="true" t="shared" si="3" ref="B97:F102">B67</f>
        <v>KT-2351-K61</v>
      </c>
      <c r="C97" s="89" t="str">
        <f t="shared" si="3"/>
        <v>Nguyễn Thị Thanh</v>
      </c>
      <c r="D97" s="90" t="str">
        <f t="shared" si="3"/>
        <v>Mai</v>
      </c>
      <c r="E97" s="112" t="str">
        <f t="shared" si="3"/>
        <v>05/08/1995</v>
      </c>
      <c r="F97" s="3" t="str">
        <f t="shared" si="3"/>
        <v>BRVT</v>
      </c>
      <c r="G97" s="91"/>
      <c r="H97" s="91"/>
      <c r="I97" s="91"/>
      <c r="J97" s="136"/>
      <c r="K97" s="136"/>
      <c r="L97" s="138"/>
      <c r="M97" s="91"/>
      <c r="N97" s="117"/>
      <c r="O97" s="118"/>
      <c r="Q97" s="122"/>
      <c r="R97" s="122"/>
    </row>
    <row r="98" spans="1:18" ht="16.5" hidden="1">
      <c r="A98" s="2">
        <v>2</v>
      </c>
      <c r="B98" s="81" t="str">
        <f t="shared" si="3"/>
        <v>KT-2352-K61</v>
      </c>
      <c r="C98" s="89" t="str">
        <f t="shared" si="3"/>
        <v>Đào Danh </v>
      </c>
      <c r="D98" s="90" t="str">
        <f t="shared" si="3"/>
        <v>Hòa</v>
      </c>
      <c r="E98" s="112" t="str">
        <f t="shared" si="3"/>
        <v>03/12/1987</v>
      </c>
      <c r="F98" s="3" t="str">
        <f t="shared" si="3"/>
        <v>Đồng Nai</v>
      </c>
      <c r="G98" s="91"/>
      <c r="H98" s="91"/>
      <c r="I98" s="91"/>
      <c r="J98" s="136">
        <v>7.5</v>
      </c>
      <c r="K98" s="136">
        <v>8.5</v>
      </c>
      <c r="L98" s="138">
        <v>9</v>
      </c>
      <c r="M98" s="91"/>
      <c r="N98" s="117">
        <f>J98*0.4+K98*0.3+L98*0.3</f>
        <v>8.25</v>
      </c>
      <c r="O98" s="118"/>
      <c r="Q98" s="126"/>
      <c r="R98" s="126"/>
    </row>
    <row r="99" spans="1:18" ht="16.5" hidden="1">
      <c r="A99" s="2">
        <v>3</v>
      </c>
      <c r="B99" s="81" t="str">
        <f t="shared" si="3"/>
        <v>KT-2358-K61</v>
      </c>
      <c r="C99" s="89" t="str">
        <f t="shared" si="3"/>
        <v>Võ Thị </v>
      </c>
      <c r="D99" s="90" t="str">
        <f t="shared" si="3"/>
        <v>Dung</v>
      </c>
      <c r="E99" s="112" t="str">
        <f t="shared" si="3"/>
        <v>10/10/1987</v>
      </c>
      <c r="F99" s="3" t="str">
        <f t="shared" si="3"/>
        <v>Đồng Nai</v>
      </c>
      <c r="G99" s="91"/>
      <c r="H99" s="91"/>
      <c r="I99" s="91"/>
      <c r="J99" s="136"/>
      <c r="K99" s="136"/>
      <c r="L99" s="138"/>
      <c r="M99" s="91"/>
      <c r="N99" s="117">
        <f>J99*0.4+K99*0.3+L99*0.3</f>
        <v>0</v>
      </c>
      <c r="O99" s="118"/>
      <c r="Q99" s="126"/>
      <c r="R99" s="126"/>
    </row>
    <row r="100" spans="1:18" ht="16.5" hidden="1">
      <c r="A100" s="2">
        <v>4</v>
      </c>
      <c r="B100" s="81" t="str">
        <f t="shared" si="3"/>
        <v>KT-2359-K61</v>
      </c>
      <c r="C100" s="89" t="str">
        <f t="shared" si="3"/>
        <v>Đinh Ngọc Minh </v>
      </c>
      <c r="D100" s="90" t="str">
        <f t="shared" si="3"/>
        <v>Nhật</v>
      </c>
      <c r="E100" s="112" t="str">
        <f t="shared" si="3"/>
        <v>06/01/2000</v>
      </c>
      <c r="F100" s="3" t="str">
        <f t="shared" si="3"/>
        <v>BRVT</v>
      </c>
      <c r="G100" s="91"/>
      <c r="H100" s="91"/>
      <c r="I100" s="91"/>
      <c r="J100" s="136"/>
      <c r="K100" s="136"/>
      <c r="L100" s="138"/>
      <c r="M100" s="91"/>
      <c r="N100" s="117">
        <f>J100*0.4+K100*0.3+L100*0.3</f>
        <v>0</v>
      </c>
      <c r="O100" s="118"/>
      <c r="Q100" s="126"/>
      <c r="R100" s="126"/>
    </row>
    <row r="101" spans="1:18" ht="16.5" hidden="1">
      <c r="A101" s="2">
        <v>5</v>
      </c>
      <c r="B101" s="81" t="str">
        <f t="shared" si="3"/>
        <v>KT-2561-K61</v>
      </c>
      <c r="C101" s="89" t="str">
        <f t="shared" si="3"/>
        <v>Đặng Thị Quỳnh </v>
      </c>
      <c r="D101" s="90" t="str">
        <f t="shared" si="3"/>
        <v>Trang</v>
      </c>
      <c r="E101" s="112" t="str">
        <f t="shared" si="3"/>
        <v>06/02/1991</v>
      </c>
      <c r="F101" s="3" t="str">
        <f t="shared" si="3"/>
        <v>Hà Tĩnh</v>
      </c>
      <c r="G101" s="91"/>
      <c r="H101" s="91"/>
      <c r="I101" s="91"/>
      <c r="J101" s="136">
        <v>8.5</v>
      </c>
      <c r="K101" s="136">
        <v>8.5</v>
      </c>
      <c r="L101" s="138">
        <v>9</v>
      </c>
      <c r="M101" s="91"/>
      <c r="N101" s="117">
        <f>J101*0.4+K101*0.3+L101*0.3</f>
        <v>8.65</v>
      </c>
      <c r="O101" s="118"/>
      <c r="Q101" s="126"/>
      <c r="R101" s="126"/>
    </row>
    <row r="102" spans="1:18" ht="16.5" hidden="1">
      <c r="A102" s="2">
        <v>6</v>
      </c>
      <c r="B102" s="81" t="str">
        <f t="shared" si="3"/>
        <v>KT-2562-K61</v>
      </c>
      <c r="C102" s="89" t="str">
        <f t="shared" si="3"/>
        <v>Phan Thị Hạ</v>
      </c>
      <c r="D102" s="90" t="str">
        <f t="shared" si="3"/>
        <v>Vy</v>
      </c>
      <c r="E102" s="112" t="str">
        <f t="shared" si="3"/>
        <v>18/02/1999</v>
      </c>
      <c r="F102" s="3" t="str">
        <f t="shared" si="3"/>
        <v>Đắk Lắk</v>
      </c>
      <c r="G102" s="91"/>
      <c r="H102" s="91"/>
      <c r="I102" s="91"/>
      <c r="J102" s="136">
        <v>8</v>
      </c>
      <c r="K102" s="136">
        <v>8.5</v>
      </c>
      <c r="L102" s="138">
        <v>9</v>
      </c>
      <c r="M102" s="91"/>
      <c r="N102" s="117">
        <f>J102*0.4+K102*0.3+L102*0.3</f>
        <v>8.45</v>
      </c>
      <c r="O102" s="118"/>
      <c r="Q102" s="126"/>
      <c r="R102" s="126"/>
    </row>
    <row r="103" ht="15.75" hidden="1"/>
    <row r="104" ht="15.75" hidden="1"/>
    <row r="105" ht="15.75" hidden="1"/>
    <row r="106" ht="15.75" hidden="1"/>
    <row r="107" ht="15.75" hidden="1">
      <c r="A107" s="6">
        <f>C51</f>
        <v>0</v>
      </c>
    </row>
    <row r="108" spans="1:15" ht="63.75" customHeight="1" hidden="1">
      <c r="A108" s="155" t="s">
        <v>0</v>
      </c>
      <c r="B108" s="95" t="s">
        <v>40</v>
      </c>
      <c r="C108" s="103" t="s">
        <v>1</v>
      </c>
      <c r="D108" s="104"/>
      <c r="E108" s="101" t="s">
        <v>2</v>
      </c>
      <c r="F108" s="101" t="s">
        <v>3</v>
      </c>
      <c r="G108" s="5" t="s">
        <v>4</v>
      </c>
      <c r="H108" s="5" t="s">
        <v>5</v>
      </c>
      <c r="I108" s="5"/>
      <c r="J108" s="5" t="s">
        <v>6</v>
      </c>
      <c r="K108" s="5"/>
      <c r="L108" s="99" t="s">
        <v>7</v>
      </c>
      <c r="M108" s="100"/>
      <c r="N108" s="95" t="s">
        <v>8</v>
      </c>
      <c r="O108" s="95" t="s">
        <v>9</v>
      </c>
    </row>
    <row r="109" spans="1:15" ht="15.75" hidden="1">
      <c r="A109" s="147"/>
      <c r="B109" s="97"/>
      <c r="C109" s="105"/>
      <c r="D109" s="106"/>
      <c r="E109" s="102"/>
      <c r="F109" s="102"/>
      <c r="G109" s="5"/>
      <c r="H109" s="4" t="s">
        <v>10</v>
      </c>
      <c r="I109" s="4" t="s">
        <v>11</v>
      </c>
      <c r="J109" s="4" t="s">
        <v>10</v>
      </c>
      <c r="K109" s="4" t="s">
        <v>11</v>
      </c>
      <c r="L109" s="79" t="s">
        <v>38</v>
      </c>
      <c r="M109" s="5" t="s">
        <v>39</v>
      </c>
      <c r="N109" s="97"/>
      <c r="O109" s="97"/>
    </row>
    <row r="110" spans="1:15" ht="15.75" hidden="1">
      <c r="A110" s="148"/>
      <c r="B110" s="98"/>
      <c r="C110" s="107"/>
      <c r="D110" s="108"/>
      <c r="E110" s="96"/>
      <c r="F110" s="96"/>
      <c r="G110" s="5"/>
      <c r="H110" s="4"/>
      <c r="I110" s="4"/>
      <c r="J110" s="4"/>
      <c r="K110" s="4"/>
      <c r="L110" s="5"/>
      <c r="M110" s="5"/>
      <c r="N110" s="98"/>
      <c r="O110" s="98"/>
    </row>
    <row r="111" spans="1:18" ht="16.5" hidden="1">
      <c r="A111" s="2">
        <v>1</v>
      </c>
      <c r="B111" s="81" t="str">
        <f aca="true" t="shared" si="4" ref="B111:F116">B67</f>
        <v>KT-2351-K61</v>
      </c>
      <c r="C111" s="81" t="str">
        <f t="shared" si="4"/>
        <v>Nguyễn Thị Thanh</v>
      </c>
      <c r="D111" s="81" t="str">
        <f t="shared" si="4"/>
        <v>Mai</v>
      </c>
      <c r="E111" s="81" t="str">
        <f t="shared" si="4"/>
        <v>05/08/1995</v>
      </c>
      <c r="F111" s="81" t="str">
        <f t="shared" si="4"/>
        <v>BRVT</v>
      </c>
      <c r="G111" s="91"/>
      <c r="H111" s="91"/>
      <c r="I111" s="91"/>
      <c r="J111" s="144"/>
      <c r="K111" s="144"/>
      <c r="L111" s="145"/>
      <c r="M111" s="91"/>
      <c r="N111" s="117">
        <f aca="true" t="shared" si="5" ref="N111:N116">ROUND(L111*0.7+J111*0.3,1)</f>
        <v>0</v>
      </c>
      <c r="O111" s="118" t="str">
        <f aca="true" t="shared" si="6" ref="O111:O116">IF(MAX(J111:L111)=0,"Học Lại",IF(N111&lt;5,"Thi lại",""))</f>
        <v>Học Lại</v>
      </c>
      <c r="Q111" s="123"/>
      <c r="R111" s="122"/>
    </row>
    <row r="112" spans="1:18" ht="16.5" hidden="1">
      <c r="A112" s="2">
        <v>2</v>
      </c>
      <c r="B112" s="81" t="str">
        <f t="shared" si="4"/>
        <v>KT-2352-K61</v>
      </c>
      <c r="C112" s="81" t="str">
        <f t="shared" si="4"/>
        <v>Đào Danh </v>
      </c>
      <c r="D112" s="81" t="str">
        <f t="shared" si="4"/>
        <v>Hòa</v>
      </c>
      <c r="E112" s="81" t="str">
        <f t="shared" si="4"/>
        <v>03/12/1987</v>
      </c>
      <c r="F112" s="81" t="str">
        <f t="shared" si="4"/>
        <v>Đồng Nai</v>
      </c>
      <c r="G112" s="91"/>
      <c r="H112" s="91"/>
      <c r="I112" s="91"/>
      <c r="J112" s="136"/>
      <c r="K112" s="136"/>
      <c r="L112" s="138"/>
      <c r="M112" s="91"/>
      <c r="N112" s="117">
        <f t="shared" si="5"/>
        <v>0</v>
      </c>
      <c r="O112" s="118" t="str">
        <f t="shared" si="6"/>
        <v>Học Lại</v>
      </c>
      <c r="Q112" s="123"/>
      <c r="R112" s="126"/>
    </row>
    <row r="113" spans="1:18" ht="16.5" hidden="1">
      <c r="A113" s="2">
        <v>3</v>
      </c>
      <c r="B113" s="81" t="str">
        <f t="shared" si="4"/>
        <v>KT-2358-K61</v>
      </c>
      <c r="C113" s="81" t="str">
        <f t="shared" si="4"/>
        <v>Võ Thị </v>
      </c>
      <c r="D113" s="81" t="str">
        <f t="shared" si="4"/>
        <v>Dung</v>
      </c>
      <c r="E113" s="81" t="str">
        <f t="shared" si="4"/>
        <v>10/10/1987</v>
      </c>
      <c r="F113" s="81" t="str">
        <f t="shared" si="4"/>
        <v>Đồng Nai</v>
      </c>
      <c r="G113" s="91"/>
      <c r="H113" s="91"/>
      <c r="I113" s="91"/>
      <c r="J113" s="136"/>
      <c r="K113" s="136"/>
      <c r="L113" s="138"/>
      <c r="M113" s="91"/>
      <c r="N113" s="117">
        <f t="shared" si="5"/>
        <v>0</v>
      </c>
      <c r="O113" s="118" t="str">
        <f t="shared" si="6"/>
        <v>Học Lại</v>
      </c>
      <c r="Q113" s="123"/>
      <c r="R113" s="126"/>
    </row>
    <row r="114" spans="1:18" ht="16.5" hidden="1">
      <c r="A114" s="2">
        <v>4</v>
      </c>
      <c r="B114" s="81" t="str">
        <f t="shared" si="4"/>
        <v>KT-2359-K61</v>
      </c>
      <c r="C114" s="81" t="str">
        <f t="shared" si="4"/>
        <v>Đinh Ngọc Minh </v>
      </c>
      <c r="D114" s="81" t="str">
        <f t="shared" si="4"/>
        <v>Nhật</v>
      </c>
      <c r="E114" s="81" t="str">
        <f t="shared" si="4"/>
        <v>06/01/2000</v>
      </c>
      <c r="F114" s="81" t="str">
        <f t="shared" si="4"/>
        <v>BRVT</v>
      </c>
      <c r="G114" s="91"/>
      <c r="H114" s="91"/>
      <c r="I114" s="91"/>
      <c r="J114" s="136"/>
      <c r="K114" s="136"/>
      <c r="L114" s="138"/>
      <c r="M114" s="91"/>
      <c r="N114" s="117">
        <f t="shared" si="5"/>
        <v>0</v>
      </c>
      <c r="O114" s="118" t="str">
        <f t="shared" si="6"/>
        <v>Học Lại</v>
      </c>
      <c r="Q114" s="123"/>
      <c r="R114" s="126"/>
    </row>
    <row r="115" spans="1:18" ht="16.5" hidden="1">
      <c r="A115" s="2">
        <v>5</v>
      </c>
      <c r="B115" s="81" t="str">
        <f t="shared" si="4"/>
        <v>KT-2561-K61</v>
      </c>
      <c r="C115" s="81" t="str">
        <f t="shared" si="4"/>
        <v>Đặng Thị Quỳnh </v>
      </c>
      <c r="D115" s="81" t="str">
        <f t="shared" si="4"/>
        <v>Trang</v>
      </c>
      <c r="E115" s="81" t="str">
        <f t="shared" si="4"/>
        <v>06/02/1991</v>
      </c>
      <c r="F115" s="81" t="str">
        <f t="shared" si="4"/>
        <v>Hà Tĩnh</v>
      </c>
      <c r="G115" s="91"/>
      <c r="H115" s="91"/>
      <c r="I115" s="91"/>
      <c r="J115" s="136"/>
      <c r="K115" s="136"/>
      <c r="L115" s="138"/>
      <c r="M115" s="91"/>
      <c r="N115" s="117">
        <f t="shared" si="5"/>
        <v>0</v>
      </c>
      <c r="O115" s="118" t="str">
        <f t="shared" si="6"/>
        <v>Học Lại</v>
      </c>
      <c r="Q115" s="123"/>
      <c r="R115" s="126"/>
    </row>
    <row r="116" spans="1:18" ht="16.5" hidden="1">
      <c r="A116" s="2">
        <v>6</v>
      </c>
      <c r="B116" s="81" t="str">
        <f t="shared" si="4"/>
        <v>KT-2562-K61</v>
      </c>
      <c r="C116" s="81" t="str">
        <f t="shared" si="4"/>
        <v>Phan Thị Hạ</v>
      </c>
      <c r="D116" s="81" t="str">
        <f t="shared" si="4"/>
        <v>Vy</v>
      </c>
      <c r="E116" s="81" t="str">
        <f t="shared" si="4"/>
        <v>18/02/1999</v>
      </c>
      <c r="F116" s="81" t="str">
        <f t="shared" si="4"/>
        <v>Đắk Lắk</v>
      </c>
      <c r="G116" s="91"/>
      <c r="H116" s="91"/>
      <c r="I116" s="91"/>
      <c r="J116" s="136"/>
      <c r="K116" s="136"/>
      <c r="L116" s="138"/>
      <c r="M116" s="91"/>
      <c r="N116" s="117">
        <f t="shared" si="5"/>
        <v>0</v>
      </c>
      <c r="O116" s="118" t="str">
        <f t="shared" si="6"/>
        <v>Học Lại</v>
      </c>
      <c r="Q116" s="123"/>
      <c r="R116" s="126"/>
    </row>
    <row r="117" ht="15.75" hidden="1"/>
    <row r="118" ht="15.75" hidden="1"/>
    <row r="119" ht="15.75" hidden="1"/>
    <row r="120" ht="15.75" hidden="1"/>
    <row r="121" ht="15.75" hidden="1">
      <c r="A121" s="6">
        <f>C52</f>
        <v>0</v>
      </c>
    </row>
    <row r="122" spans="1:15" ht="63.75" customHeight="1" hidden="1">
      <c r="A122" s="155" t="s">
        <v>0</v>
      </c>
      <c r="B122" s="95" t="s">
        <v>40</v>
      </c>
      <c r="C122" s="103" t="s">
        <v>1</v>
      </c>
      <c r="D122" s="104"/>
      <c r="E122" s="101" t="s">
        <v>2</v>
      </c>
      <c r="F122" s="101" t="s">
        <v>3</v>
      </c>
      <c r="G122" s="5" t="s">
        <v>4</v>
      </c>
      <c r="H122" s="5" t="s">
        <v>5</v>
      </c>
      <c r="I122" s="5"/>
      <c r="J122" s="5" t="s">
        <v>6</v>
      </c>
      <c r="K122" s="5"/>
      <c r="L122" s="99" t="s">
        <v>7</v>
      </c>
      <c r="M122" s="100"/>
      <c r="N122" s="95" t="s">
        <v>8</v>
      </c>
      <c r="O122" s="95" t="s">
        <v>9</v>
      </c>
    </row>
    <row r="123" spans="1:15" ht="15.75" hidden="1">
      <c r="A123" s="147"/>
      <c r="B123" s="102"/>
      <c r="C123" s="105"/>
      <c r="D123" s="106"/>
      <c r="E123" s="102"/>
      <c r="F123" s="102"/>
      <c r="G123" s="5"/>
      <c r="H123" s="4" t="s">
        <v>10</v>
      </c>
      <c r="I123" s="4" t="s">
        <v>11</v>
      </c>
      <c r="J123" s="4" t="s">
        <v>10</v>
      </c>
      <c r="K123" s="4" t="s">
        <v>11</v>
      </c>
      <c r="L123" s="79" t="s">
        <v>38</v>
      </c>
      <c r="M123" s="5" t="s">
        <v>39</v>
      </c>
      <c r="N123" s="97"/>
      <c r="O123" s="97"/>
    </row>
    <row r="124" spans="1:15" ht="15.75" hidden="1">
      <c r="A124" s="148"/>
      <c r="B124" s="96"/>
      <c r="C124" s="107"/>
      <c r="D124" s="108"/>
      <c r="E124" s="96"/>
      <c r="F124" s="96"/>
      <c r="G124" s="5"/>
      <c r="H124" s="4"/>
      <c r="I124" s="4"/>
      <c r="J124" s="4"/>
      <c r="K124" s="4"/>
      <c r="L124" s="5"/>
      <c r="M124" s="5"/>
      <c r="N124" s="98"/>
      <c r="O124" s="98"/>
    </row>
    <row r="125" spans="1:18" ht="15.75" hidden="1">
      <c r="A125" s="2">
        <v>1</v>
      </c>
      <c r="B125" s="81" t="str">
        <f>B67</f>
        <v>KT-2351-K61</v>
      </c>
      <c r="C125" s="81" t="str">
        <f>C67</f>
        <v>Nguyễn Thị Thanh</v>
      </c>
      <c r="D125" s="81" t="str">
        <f>D67</f>
        <v>Mai</v>
      </c>
      <c r="E125" s="81" t="str">
        <f>E67</f>
        <v>05/08/1995</v>
      </c>
      <c r="F125" s="81" t="str">
        <f>F67</f>
        <v>BRVT</v>
      </c>
      <c r="G125" s="91"/>
      <c r="H125" s="91"/>
      <c r="I125" s="91"/>
      <c r="J125" s="122"/>
      <c r="K125" s="91"/>
      <c r="L125" s="122"/>
      <c r="M125" s="91"/>
      <c r="N125" s="117">
        <f>ROUND(L125*0.7+J125*0.3,1)</f>
        <v>0</v>
      </c>
      <c r="O125" s="118" t="str">
        <f>IF(MAX(J125:L125)=0,"Học Lại",IF(N125&lt;5,"Thi lại",""))</f>
        <v>Học Lại</v>
      </c>
      <c r="Q125" s="122"/>
      <c r="R125" s="122"/>
    </row>
    <row r="126" spans="1:18" ht="15.75" hidden="1">
      <c r="A126" s="2">
        <v>2</v>
      </c>
      <c r="B126" s="81" t="str">
        <f aca="true" t="shared" si="7" ref="B126:F127">B71</f>
        <v>KT-2561-K61</v>
      </c>
      <c r="C126" s="81" t="str">
        <f t="shared" si="7"/>
        <v>Đặng Thị Quỳnh </v>
      </c>
      <c r="D126" s="81" t="str">
        <f t="shared" si="7"/>
        <v>Trang</v>
      </c>
      <c r="E126" s="81" t="str">
        <f t="shared" si="7"/>
        <v>06/02/1991</v>
      </c>
      <c r="F126" s="81" t="str">
        <f t="shared" si="7"/>
        <v>Hà Tĩnh</v>
      </c>
      <c r="G126" s="91"/>
      <c r="H126" s="91"/>
      <c r="I126" s="91"/>
      <c r="J126" s="122"/>
      <c r="K126" s="91"/>
      <c r="L126" s="122"/>
      <c r="M126" s="91"/>
      <c r="N126" s="117">
        <f>ROUND(L126*0.7+J126*0.3,1)</f>
        <v>0</v>
      </c>
      <c r="O126" s="118" t="str">
        <f>IF(MAX(J126:L126)=0,"Học Lại",IF(N126&lt;5,"Thi lại",""))</f>
        <v>Học Lại</v>
      </c>
      <c r="Q126" s="126"/>
      <c r="R126" s="126"/>
    </row>
    <row r="127" spans="1:18" ht="15.75" hidden="1">
      <c r="A127" s="2">
        <v>3</v>
      </c>
      <c r="B127" s="81" t="str">
        <f t="shared" si="7"/>
        <v>KT-2562-K61</v>
      </c>
      <c r="C127" s="81" t="str">
        <f t="shared" si="7"/>
        <v>Phan Thị Hạ</v>
      </c>
      <c r="D127" s="81" t="str">
        <f t="shared" si="7"/>
        <v>Vy</v>
      </c>
      <c r="E127" s="81" t="str">
        <f t="shared" si="7"/>
        <v>18/02/1999</v>
      </c>
      <c r="F127" s="81" t="str">
        <f t="shared" si="7"/>
        <v>Đắk Lắk</v>
      </c>
      <c r="G127" s="91"/>
      <c r="H127" s="91"/>
      <c r="I127" s="91"/>
      <c r="J127" s="122"/>
      <c r="K127" s="91"/>
      <c r="L127" s="122"/>
      <c r="M127" s="91"/>
      <c r="N127" s="117">
        <f>ROUND(L127*0.7+J127*0.3,1)</f>
        <v>0</v>
      </c>
      <c r="O127" s="118" t="str">
        <f>IF(MAX(J127:L127)=0,"Học Lại",IF(N127&lt;5,"Thi lại",""))</f>
        <v>Học Lại</v>
      </c>
      <c r="Q127" s="126"/>
      <c r="R127" s="126"/>
    </row>
    <row r="128" ht="15.75" hidden="1"/>
    <row r="129" ht="15.75" hidden="1"/>
    <row r="130" ht="15.75" hidden="1"/>
    <row r="131" ht="15.75" hidden="1"/>
    <row r="132" ht="15.75" hidden="1">
      <c r="A132" s="6">
        <f>C53</f>
        <v>0</v>
      </c>
    </row>
    <row r="133" spans="1:15" ht="63.75" customHeight="1" hidden="1">
      <c r="A133" s="155" t="s">
        <v>0</v>
      </c>
      <c r="B133" s="95" t="s">
        <v>40</v>
      </c>
      <c r="C133" s="103" t="s">
        <v>1</v>
      </c>
      <c r="D133" s="104"/>
      <c r="E133" s="101" t="s">
        <v>2</v>
      </c>
      <c r="F133" s="101" t="s">
        <v>3</v>
      </c>
      <c r="G133" s="5"/>
      <c r="H133" s="5"/>
      <c r="I133" s="5"/>
      <c r="J133" s="5"/>
      <c r="K133" s="5"/>
      <c r="L133" s="99"/>
      <c r="M133" s="100"/>
      <c r="N133" s="95"/>
      <c r="O133" s="95"/>
    </row>
    <row r="134" spans="1:15" ht="15.75" hidden="1">
      <c r="A134" s="147"/>
      <c r="B134" s="102"/>
      <c r="C134" s="105"/>
      <c r="D134" s="106"/>
      <c r="E134" s="102"/>
      <c r="F134" s="102"/>
      <c r="G134" s="5"/>
      <c r="H134" s="4"/>
      <c r="I134" s="4"/>
      <c r="J134" s="4"/>
      <c r="K134" s="4"/>
      <c r="L134" s="79"/>
      <c r="M134" s="5"/>
      <c r="N134" s="97"/>
      <c r="O134" s="97"/>
    </row>
    <row r="135" spans="1:15" ht="15.75" hidden="1">
      <c r="A135" s="148"/>
      <c r="B135" s="96"/>
      <c r="C135" s="107"/>
      <c r="D135" s="108"/>
      <c r="E135" s="96"/>
      <c r="F135" s="96"/>
      <c r="G135" s="5"/>
      <c r="H135" s="4"/>
      <c r="I135" s="4"/>
      <c r="J135" s="4"/>
      <c r="K135" s="4"/>
      <c r="L135" s="5"/>
      <c r="M135" s="5"/>
      <c r="N135" s="98"/>
      <c r="O135" s="98"/>
    </row>
    <row r="136" spans="1:15" ht="15.75" hidden="1">
      <c r="A136" s="2">
        <v>1</v>
      </c>
      <c r="B136" s="81" t="str">
        <f>B67</f>
        <v>KT-2351-K61</v>
      </c>
      <c r="C136" s="81" t="str">
        <f>C67</f>
        <v>Nguyễn Thị Thanh</v>
      </c>
      <c r="D136" s="81" t="str">
        <f>D67</f>
        <v>Mai</v>
      </c>
      <c r="E136" s="81" t="str">
        <f>E67</f>
        <v>05/08/1995</v>
      </c>
      <c r="F136" s="81" t="str">
        <f>F67</f>
        <v>BRVT</v>
      </c>
      <c r="G136" s="91"/>
      <c r="H136" s="91"/>
      <c r="I136" s="91"/>
      <c r="J136" s="91"/>
      <c r="K136" s="91"/>
      <c r="L136" s="91"/>
      <c r="M136" s="91"/>
      <c r="N136" s="93"/>
      <c r="O136" s="80"/>
    </row>
    <row r="137" spans="1:15" ht="15.75" hidden="1">
      <c r="A137" s="2"/>
      <c r="B137" s="81"/>
      <c r="C137" s="81"/>
      <c r="D137" s="81"/>
      <c r="E137" s="81"/>
      <c r="F137" s="81"/>
      <c r="G137" s="91"/>
      <c r="H137" s="91"/>
      <c r="I137" s="91"/>
      <c r="J137" s="91"/>
      <c r="K137" s="91"/>
      <c r="L137" s="91"/>
      <c r="M137" s="91"/>
      <c r="N137" s="93"/>
      <c r="O137" s="80"/>
    </row>
    <row r="138" spans="1:15" ht="15.75" hidden="1">
      <c r="A138" s="2">
        <v>2</v>
      </c>
      <c r="B138" s="81" t="str">
        <f>B72</f>
        <v>KT-2562-K61</v>
      </c>
      <c r="C138" s="81" t="str">
        <f>C72</f>
        <v>Phan Thị Hạ</v>
      </c>
      <c r="D138" s="81" t="str">
        <f>D72</f>
        <v>Vy</v>
      </c>
      <c r="E138" s="81" t="str">
        <f>E72</f>
        <v>18/02/1999</v>
      </c>
      <c r="F138" s="81" t="str">
        <f>F72</f>
        <v>Đắk Lắk</v>
      </c>
      <c r="G138" s="91"/>
      <c r="H138" s="91"/>
      <c r="I138" s="91"/>
      <c r="J138" s="91"/>
      <c r="K138" s="91"/>
      <c r="L138" s="91"/>
      <c r="M138" s="91"/>
      <c r="N138" s="93"/>
      <c r="O138" s="80"/>
    </row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</sheetData>
  <sheetProtection password="CF75" sheet="1"/>
  <protectedRanges>
    <protectedRange sqref="F12:F17" name="Range1"/>
  </protectedRanges>
  <mergeCells count="43">
    <mergeCell ref="A122:A124"/>
    <mergeCell ref="A133:A135"/>
    <mergeCell ref="O64:O66"/>
    <mergeCell ref="A80:A82"/>
    <mergeCell ref="A94:A96"/>
    <mergeCell ref="A108:A110"/>
    <mergeCell ref="A64:A66"/>
    <mergeCell ref="B64:B66"/>
    <mergeCell ref="C64:D66"/>
    <mergeCell ref="E64:E66"/>
    <mergeCell ref="F64:F66"/>
    <mergeCell ref="G64:G65"/>
    <mergeCell ref="H64:I64"/>
    <mergeCell ref="J64:K64"/>
    <mergeCell ref="L64:M64"/>
    <mergeCell ref="N64:N66"/>
    <mergeCell ref="A5:M5"/>
    <mergeCell ref="A1:D1"/>
    <mergeCell ref="A2:D2"/>
    <mergeCell ref="G2:M2"/>
    <mergeCell ref="L11:M11"/>
    <mergeCell ref="D30:K30"/>
    <mergeCell ref="D9:E9"/>
    <mergeCell ref="H9:M9"/>
    <mergeCell ref="D10:E10"/>
    <mergeCell ref="H16:K16"/>
    <mergeCell ref="D24:E24"/>
    <mergeCell ref="D26:E26"/>
    <mergeCell ref="D11:E11"/>
    <mergeCell ref="H11:K11"/>
    <mergeCell ref="D27:E27"/>
    <mergeCell ref="D28:E28"/>
    <mergeCell ref="F28:G28"/>
    <mergeCell ref="B56:B58"/>
    <mergeCell ref="C56:D58"/>
    <mergeCell ref="E56:E58"/>
    <mergeCell ref="F56:F58"/>
    <mergeCell ref="G56:G57"/>
    <mergeCell ref="O56:O58"/>
    <mergeCell ref="H56:I56"/>
    <mergeCell ref="J56:K56"/>
    <mergeCell ref="L56:M56"/>
    <mergeCell ref="N56:N58"/>
  </mergeCells>
  <conditionalFormatting sqref="G136:N138 M67:M70 H67:I70 H72:I73 M72:M73 G125:I127 K125:K127 M125:M127 M83:M88 G83:G88 I83:I88 M97:M102 G97:I102 M111:M116 G111:I116">
    <cfRule type="cellIs" priority="290" dxfId="0" operator="lessThan" stopIfTrue="1">
      <formula>5</formula>
    </cfRule>
  </conditionalFormatting>
  <conditionalFormatting sqref="Q89:R90 Q74:R75 N125:N127 H83:H88 N83:N88 K111:L116 N97:N102">
    <cfRule type="cellIs" priority="291" dxfId="0" operator="lessThan" stopIfTrue="1">
      <formula>5</formula>
    </cfRule>
  </conditionalFormatting>
  <conditionalFormatting sqref="Q125:R127 Q111:R116 Q97:R102 L125:L127 J125:J127 L111:L116">
    <cfRule type="cellIs" priority="187" dxfId="12" operator="lessThan" stopIfTrue="1">
      <formula>5</formula>
    </cfRule>
  </conditionalFormatting>
  <conditionalFormatting sqref="Q83:R88 R67:R70 G67:G70 G72:G73 R72:R73">
    <cfRule type="cellIs" priority="141" dxfId="1" operator="lessThan">
      <formula>"&lt;5"</formula>
    </cfRule>
    <cfRule type="cellIs" priority="142" dxfId="1" operator="lessThan">
      <formula>5</formula>
    </cfRule>
  </conditionalFormatting>
  <conditionalFormatting sqref="R83:R88 R67:R70 M67:M70 M72:M73 R72:R73">
    <cfRule type="cellIs" priority="138" dxfId="1" operator="lessThan">
      <formula>5</formula>
    </cfRule>
  </conditionalFormatting>
  <conditionalFormatting sqref="J83:K88">
    <cfRule type="cellIs" priority="52" dxfId="6" operator="lessThan">
      <formula>5</formula>
    </cfRule>
  </conditionalFormatting>
  <conditionalFormatting sqref="N111:N116">
    <cfRule type="cellIs" priority="30" dxfId="0" operator="lessThan" stopIfTrue="1">
      <formula>5</formula>
    </cfRule>
  </conditionalFormatting>
  <conditionalFormatting sqref="L83:L88">
    <cfRule type="cellIs" priority="8" dxfId="6" operator="lessThan">
      <formula>5</formula>
    </cfRule>
  </conditionalFormatting>
  <conditionalFormatting sqref="N67:N73">
    <cfRule type="cellIs" priority="7" dxfId="0" operator="lessThan" stopIfTrue="1">
      <formula>5</formula>
    </cfRule>
  </conditionalFormatting>
  <conditionalFormatting sqref="H71:I71 M71">
    <cfRule type="cellIs" priority="6" dxfId="0" operator="lessThan" stopIfTrue="1">
      <formula>5</formula>
    </cfRule>
  </conditionalFormatting>
  <conditionalFormatting sqref="G71 R71">
    <cfRule type="cellIs" priority="4" dxfId="1" operator="lessThan">
      <formula>"&lt;5"</formula>
    </cfRule>
    <cfRule type="cellIs" priority="5" dxfId="1" operator="lessThan">
      <formula>5</formula>
    </cfRule>
  </conditionalFormatting>
  <conditionalFormatting sqref="M71 R71">
    <cfRule type="cellIs" priority="3" dxfId="1" operator="lessThan">
      <formula>5</formula>
    </cfRule>
  </conditionalFormatting>
  <conditionalFormatting sqref="J111:J116">
    <cfRule type="cellIs" priority="1" dxfId="0" operator="lessThan" stopIfTrue="1">
      <formula>5</formula>
    </cfRule>
  </conditionalFormatting>
  <dataValidations count="2">
    <dataValidation type="list" allowBlank="1" showInputMessage="1" showErrorMessage="1" sqref="F13">
      <formula1>$C$48:$C$53</formula1>
    </dataValidation>
    <dataValidation type="list" allowBlank="1" showInputMessage="1" showErrorMessage="1" sqref="F16">
      <formula1>$B$67:$B$73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N_M_T_</dc:creator>
  <cp:keywords/>
  <dc:description/>
  <cp:lastModifiedBy>Admin</cp:lastModifiedBy>
  <cp:lastPrinted>2011-04-02T09:46:52Z</cp:lastPrinted>
  <dcterms:created xsi:type="dcterms:W3CDTF">1996-10-14T23:33:28Z</dcterms:created>
  <dcterms:modified xsi:type="dcterms:W3CDTF">2020-08-17T07:25:30Z</dcterms:modified>
  <cp:category/>
  <cp:version/>
  <cp:contentType/>
  <cp:contentStatus/>
</cp:coreProperties>
</file>