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889" activeTab="0"/>
  </bookViews>
  <sheets>
    <sheet name="DUALENWEB" sheetId="1" r:id="rId1"/>
  </sheets>
  <definedNames/>
  <calcPr fullCalcOnLoad="1"/>
</workbook>
</file>

<file path=xl/sharedStrings.xml><?xml version="1.0" encoding="utf-8"?>
<sst xmlns="http://schemas.openxmlformats.org/spreadsheetml/2006/main" count="215" uniqueCount="105">
  <si>
    <t>STT</t>
  </si>
  <si>
    <t>HỌ VÀ TÊN</t>
  </si>
  <si>
    <t>NGÀY SINH</t>
  </si>
  <si>
    <t>NƠI SINH</t>
  </si>
  <si>
    <t>Điểm 
chuyê cần &amp; Thái độ học tập</t>
  </si>
  <si>
    <t>Điểm
 kiêm tra thường xuyên</t>
  </si>
  <si>
    <t>Điểm 
kiêm tra định kỳ</t>
  </si>
  <si>
    <t>Điểm thi học phần</t>
  </si>
  <si>
    <t>Điểm tổng kết học phần</t>
  </si>
  <si>
    <t>Ghi chú</t>
  </si>
  <si>
    <t>Bài 1</t>
  </si>
  <si>
    <t>Bài 2</t>
  </si>
  <si>
    <t>Giáo viên giảng dạy:</t>
  </si>
  <si>
    <t>Ngày Thi :</t>
  </si>
  <si>
    <t>Thời gian làm bài:</t>
  </si>
  <si>
    <t>Phút</t>
  </si>
  <si>
    <t>Ngày hiện hành</t>
  </si>
  <si>
    <t>Ngày cập nhật:</t>
  </si>
  <si>
    <t>Tổng số SV:</t>
  </si>
  <si>
    <t xml:space="preserve">Họ và tên SV: </t>
  </si>
  <si>
    <t xml:space="preserve">Ngày Sinh: </t>
  </si>
  <si>
    <t xml:space="preserve">Nơi sinh: </t>
  </si>
  <si>
    <t>DANH MỤC MÔN HỌC</t>
  </si>
  <si>
    <t>stt</t>
  </si>
  <si>
    <t>giáo viên gảng</t>
  </si>
  <si>
    <t>Ngày thi</t>
  </si>
  <si>
    <t>Thời gian(phút)</t>
  </si>
  <si>
    <t>Ngày cập nhật</t>
  </si>
  <si>
    <t>DANH SÁCH MỚI</t>
  </si>
  <si>
    <t>Học phần</t>
  </si>
  <si>
    <t>KẾT QUẢ HỌC TẬP</t>
  </si>
  <si>
    <t xml:space="preserve">GHI CHÚ: </t>
  </si>
  <si>
    <t>Phần tính toán trung gian</t>
  </si>
  <si>
    <t xml:space="preserve">ĐIỂM CHUYÊN CẦN: </t>
  </si>
  <si>
    <t xml:space="preserve">ĐIỂM KT THƯỜNG XUYỀN: </t>
  </si>
  <si>
    <t xml:space="preserve">ĐIỂM KT ĐỊNH KỲ: </t>
  </si>
  <si>
    <t xml:space="preserve">ĐIỂM THI LẦN 1: </t>
  </si>
  <si>
    <t xml:space="preserve">ĐIỂM TRUNG BÌNH: </t>
  </si>
  <si>
    <t>Lần 1</t>
  </si>
  <si>
    <t>Lần 2</t>
  </si>
  <si>
    <t>Mã 
Sinh viên</t>
  </si>
  <si>
    <t>số bài kt</t>
  </si>
  <si>
    <r>
      <t>Bậc đào tạo:</t>
    </r>
    <r>
      <rPr>
        <b/>
        <sz val="14"/>
        <rFont val="Times New Roman"/>
        <family val="1"/>
      </rPr>
      <t xml:space="preserve"> Trung cấp</t>
    </r>
  </si>
  <si>
    <t>TRƯỜNG TRUNG CẤP CHUYÊN NGHIỆP BÀ RỊA</t>
  </si>
  <si>
    <t>-</t>
  </si>
  <si>
    <t>ỦY BAN NHÂN DÂN TỈNH BRVT</t>
  </si>
  <si>
    <t>CN-2360-K57</t>
  </si>
  <si>
    <t xml:space="preserve">Hàn Thị Ngọc </t>
  </si>
  <si>
    <t>Hà</t>
  </si>
  <si>
    <t>08/02/1986</t>
  </si>
  <si>
    <t>Bình Thuận</t>
  </si>
  <si>
    <t>CN-2361-K57</t>
  </si>
  <si>
    <t>Phan Thanh</t>
  </si>
  <si>
    <t>Long</t>
  </si>
  <si>
    <t>01/03/1988</t>
  </si>
  <si>
    <t>Đồng Nai</t>
  </si>
  <si>
    <t>BẢNG ĐIỂM LỚP TRUNG CẤP PT17D11SW ( CNTT K9)</t>
  </si>
  <si>
    <t>CN-2355-K55</t>
  </si>
  <si>
    <t>Mai Điền Vĩ</t>
  </si>
  <si>
    <t>Nam</t>
  </si>
  <si>
    <t>27/03/1991</t>
  </si>
  <si>
    <t>BRVT</t>
  </si>
  <si>
    <t>CN-2345-K59</t>
  </si>
  <si>
    <t xml:space="preserve">Võ Trung </t>
  </si>
  <si>
    <t>Đông</t>
  </si>
  <si>
    <t>30/11/1996</t>
  </si>
  <si>
    <t>CN-2346-K59</t>
  </si>
  <si>
    <t xml:space="preserve">Đinh Xuân </t>
  </si>
  <si>
    <t>Hậu</t>
  </si>
  <si>
    <t>26/11/1995</t>
  </si>
  <si>
    <t>CN-2348-K59</t>
  </si>
  <si>
    <t>Nguyễn Đình</t>
  </si>
  <si>
    <t>Duy</t>
  </si>
  <si>
    <t>20/02/1994</t>
  </si>
  <si>
    <t>CN-2354-K63</t>
  </si>
  <si>
    <t xml:space="preserve">Nguyễn Thị Kim </t>
  </si>
  <si>
    <t>Hồng</t>
  </si>
  <si>
    <t>19/08/1981</t>
  </si>
  <si>
    <t>Long Đất</t>
  </si>
  <si>
    <t>CN-2322-K53</t>
  </si>
  <si>
    <t>Nguyễn Thanh</t>
  </si>
  <si>
    <t>Sang</t>
  </si>
  <si>
    <t>CN-2368-K63</t>
  </si>
  <si>
    <t>Phạm Lập</t>
  </si>
  <si>
    <t>Công</t>
  </si>
  <si>
    <t>20/04/1993</t>
  </si>
  <si>
    <t xml:space="preserve">Đào Thu </t>
  </si>
  <si>
    <t>Trinh</t>
  </si>
  <si>
    <t>26/10/1985</t>
  </si>
  <si>
    <t>CN-2572-K63</t>
  </si>
  <si>
    <t xml:space="preserve">Trần Hữu </t>
  </si>
  <si>
    <t>Đức</t>
  </si>
  <si>
    <t>28/01/1999</t>
  </si>
  <si>
    <t>CN-2573-K63</t>
  </si>
  <si>
    <t>Lê Phúc</t>
  </si>
  <si>
    <t>Hiền</t>
  </si>
  <si>
    <t>07/01/2000</t>
  </si>
  <si>
    <t>CN-2574-K63</t>
  </si>
  <si>
    <t>Võ Thành</t>
  </si>
  <si>
    <t>Tài</t>
  </si>
  <si>
    <t>23/09/2000</t>
  </si>
  <si>
    <t>Phân tích thiết kế hệ thống</t>
  </si>
  <si>
    <t>Thầy Hân</t>
  </si>
  <si>
    <t>Khởi tạo doanh nghiệp</t>
  </si>
  <si>
    <t>Thầy Việt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</si>
</sst>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&quot;VND&quot;#,##0_);\(&quot;VND&quot;#,##0\)"/>
    <numFmt numFmtId="175" formatCode="&quot;VND&quot;#,##0_);[Red]\(&quot;VND&quot;#,##0\)"/>
    <numFmt numFmtId="176" formatCode="&quot;VND&quot;#,##0.00_);\(&quot;VND&quot;#,##0.00\)"/>
    <numFmt numFmtId="177" formatCode="&quot;VND&quot;#,##0.00_);[Red]\(&quot;VND&quot;#,##0.00\)"/>
    <numFmt numFmtId="178" formatCode="_(&quot;VND&quot;* #,##0_);_(&quot;VND&quot;* \(#,##0\);_(&quot;VND&quot;* &quot;-&quot;_);_(@_)"/>
    <numFmt numFmtId="179" formatCode="_(&quot;VND&quot;* #,##0.00_);_(&quot;VND&quot;* \(#,##0.00\);_(&quot;VND&quot;* &quot;-&quot;&quot;?&quot;&quot;?&quot;_);_(@_)"/>
    <numFmt numFmtId="180" formatCode="_(* #,##0.00_);_(* \(#,##0.00\);_(* &quot;-&quot;&quot;?&quot;&quot;?&quot;_);_(@_)"/>
    <numFmt numFmtId="181" formatCode="#,##0\ &quot;đồng&quot;;\-#,##0\ &quot;đồng&quot;"/>
    <numFmt numFmtId="182" formatCode="#,##0\ &quot;đồng&quot;;[Red]\-#,##0\ &quot;đồng&quot;"/>
    <numFmt numFmtId="183" formatCode="#,##0.00\ &quot;đồng&quot;;\-#,##0.00\ &quot;đồng&quot;"/>
    <numFmt numFmtId="184" formatCode="#,##0.00\ &quot;đồng&quot;;[Red]\-#,##0.00\ &quot;đồng&quot;"/>
    <numFmt numFmtId="185" formatCode="_-* #,##0\ &quot;đồng&quot;_-;\-* #,##0\ &quot;đồng&quot;_-;_-* &quot;-&quot;\ &quot;đồng&quot;_-;_-@_-"/>
    <numFmt numFmtId="186" formatCode="_-* #,##0\ _đ_ồ_n_g_-;\-* #,##0\ _đ_ồ_n_g_-;_-* &quot;-&quot;\ _đ_ồ_n_g_-;_-@_-"/>
    <numFmt numFmtId="187" formatCode="_-* #,##0.00\ &quot;đồng&quot;_-;\-* #,##0.00\ &quot;đồng&quot;_-;_-* &quot;-&quot;&quot;?&quot;&quot;?&quot;\ &quot;đồng&quot;_-;_-@_-"/>
    <numFmt numFmtId="188" formatCode="_-* #,##0.00\ _đ_ồ_n_g_-;\-* #,##0.00\ _đ_ồ_n_g_-;_-* &quot;-&quot;&quot;?&quot;&quot;?&quot;\ _đ_ồ_n_g_-;_-@_-"/>
    <numFmt numFmtId="189" formatCode="#,##0\ &quot;₫&quot;;\-#,##0\ &quot;₫&quot;"/>
    <numFmt numFmtId="190" formatCode="#,##0\ &quot;₫&quot;;[Red]\-#,##0\ &quot;₫&quot;"/>
    <numFmt numFmtId="191" formatCode="#,##0.00\ &quot;₫&quot;;\-#,##0.00\ &quot;₫&quot;"/>
    <numFmt numFmtId="192" formatCode="#,##0.00\ &quot;₫&quot;;[Red]\-#,##0.00\ &quot;₫&quot;"/>
    <numFmt numFmtId="193" formatCode="_-* #,##0\ &quot;₫&quot;_-;\-* #,##0\ &quot;₫&quot;_-;_-* &quot;-&quot;\ &quot;₫&quot;_-;_-@_-"/>
    <numFmt numFmtId="194" formatCode="_-* #,##0\ _₫_-;\-* #,##0\ _₫_-;_-* &quot;-&quot;\ _₫_-;_-@_-"/>
    <numFmt numFmtId="195" formatCode="_-* #,##0.00\ &quot;₫&quot;_-;\-* #,##0.00\ &quot;₫&quot;_-;_-* &quot;-&quot;&quot;?&quot;&quot;?&quot;\ &quot;₫&quot;_-;_-@_-"/>
    <numFmt numFmtId="196" formatCode="_-* #,##0.00\ _₫_-;\-* #,##0.00\ _₫_-;_-* &quot;-&quot;&quot;?&quot;&quot;?&quot;\ _₫_-;_-@_-"/>
    <numFmt numFmtId="197" formatCode="_(&quot;$&quot;* #,##0.00_);_(&quot;$&quot;* \(#,##0.00\);_(&quot;$&quot;* &quot;-&quot;&quot;?&quot;&quot;?&quot;_);_(@_)"/>
    <numFmt numFmtId="198" formatCode="0.0"/>
    <numFmt numFmtId="199" formatCode="0.0;[Red]0.0"/>
    <numFmt numFmtId="200" formatCode="0.000"/>
    <numFmt numFmtId="201" formatCode="_(* #,##0.0_);_(* \(#,##0.0\);_(* &quot;-&quot;&quot;?&quot;&quot;?&quot;_);_(@_)"/>
    <numFmt numFmtId="202" formatCode="[$-409]dddd\,\ mmmm\ dd\,\ yyyy"/>
    <numFmt numFmtId="203" formatCode="mmm\-yyyy"/>
    <numFmt numFmtId="204" formatCode="[$-42A]dd\ mmmm\ yyyy"/>
    <numFmt numFmtId="205" formatCode="[$-409]h:mm:ss\ AM/PM"/>
    <numFmt numFmtId="206" formatCode="_(* #,##0.0_);_(* \(#,##0.0\);_(* &quot;-&quot;??_);_(@_)"/>
    <numFmt numFmtId="207" formatCode="[$-F800]dddd\,\ mmmm\ dd\,\ yy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409]dddd\,\ mmmm\ d\,\ yyyy"/>
    <numFmt numFmtId="213" formatCode="_(* #,##0_);_(* \(#,##0\);_(* &quot;-&quot;??_);_(@_)"/>
  </numFmts>
  <fonts count="88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20"/>
      <color indexed="48"/>
      <name val="Times New Roman"/>
      <family val="1"/>
    </font>
    <font>
      <b/>
      <u val="single"/>
      <sz val="12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24"/>
      <name val="Times New Roman"/>
      <family val="1"/>
    </font>
    <font>
      <b/>
      <sz val="14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b/>
      <i/>
      <sz val="14"/>
      <color indexed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u val="single"/>
      <sz val="16"/>
      <color indexed="10"/>
      <name val="Times New Roman"/>
      <family val="1"/>
    </font>
    <font>
      <i/>
      <u val="single"/>
      <sz val="14"/>
      <name val="Times New Roman"/>
      <family val="1"/>
    </font>
    <font>
      <i/>
      <u val="single"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61"/>
      <name val="Times New Roman"/>
      <family val="1"/>
    </font>
    <font>
      <sz val="12"/>
      <color indexed="61"/>
      <name val="Times New Roman"/>
      <family val="1"/>
    </font>
    <font>
      <sz val="16"/>
      <color indexed="12"/>
      <name val="Times New Roman"/>
      <family val="1"/>
    </font>
    <font>
      <sz val="16"/>
      <name val="Times New Roman"/>
      <family val="1"/>
    </font>
    <font>
      <b/>
      <sz val="16"/>
      <color indexed="12"/>
      <name val="Times New Roman"/>
      <family val="1"/>
    </font>
    <font>
      <b/>
      <i/>
      <sz val="12"/>
      <name val="Times New Roman"/>
      <family val="1"/>
    </font>
    <font>
      <b/>
      <i/>
      <sz val="18"/>
      <color indexed="12"/>
      <name val="Times New Roman"/>
      <family val="1"/>
    </font>
    <font>
      <b/>
      <sz val="28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b/>
      <sz val="12"/>
      <name val="Arial"/>
      <family val="2"/>
    </font>
    <font>
      <b/>
      <sz val="16"/>
      <color indexed="16"/>
      <name val="Times New Roman"/>
      <family val="1"/>
    </font>
    <font>
      <b/>
      <u val="single"/>
      <sz val="11"/>
      <name val="Times New Roman"/>
      <family val="1"/>
    </font>
    <font>
      <b/>
      <sz val="14"/>
      <color indexed="16"/>
      <name val="Arial"/>
      <family val="2"/>
    </font>
    <font>
      <b/>
      <sz val="9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VNI-Times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8"/>
      <name val="Segoe UI"/>
      <family val="2"/>
    </font>
    <font>
      <b/>
      <sz val="22"/>
      <color indexed="12"/>
      <name val="Times New Roman"/>
      <family val="0"/>
    </font>
    <font>
      <b/>
      <sz val="16"/>
      <color indexed="10"/>
      <name val="Times New Roman"/>
      <family val="0"/>
    </font>
    <font>
      <b/>
      <sz val="20"/>
      <color indexed="1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/>
      <right style="medium"/>
      <top/>
      <bottom style="medium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dashed"/>
      <bottom/>
    </border>
    <border>
      <left style="thin"/>
      <right/>
      <top style="dashed"/>
      <bottom/>
    </border>
    <border>
      <left/>
      <right style="thin"/>
      <top style="dashed"/>
      <bottom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0" fillId="0" borderId="0" applyFont="0" applyFill="0" applyBorder="0" applyAlignment="0" applyProtection="0"/>
    <xf numFmtId="19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67" applyFont="1" applyBorder="1" applyAlignment="1">
      <alignment horizontal="center"/>
      <protection/>
    </xf>
    <xf numFmtId="0" fontId="18" fillId="0" borderId="0" xfId="67" applyFont="1" applyBorder="1" applyAlignment="1">
      <alignment horizontal="center"/>
      <protection/>
    </xf>
    <xf numFmtId="0" fontId="13" fillId="0" borderId="0" xfId="0" applyFont="1" applyBorder="1" applyAlignment="1">
      <alignment horizontal="right"/>
    </xf>
    <xf numFmtId="14" fontId="19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14" fontId="16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14" fontId="20" fillId="0" borderId="0" xfId="0" applyNumberFormat="1" applyFont="1" applyBorder="1" applyAlignment="1" quotePrefix="1">
      <alignment horizontal="center"/>
    </xf>
    <xf numFmtId="14" fontId="2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0" xfId="67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1" fontId="15" fillId="0" borderId="10" xfId="0" applyNumberFormat="1" applyFont="1" applyBorder="1" applyAlignment="1" quotePrefix="1">
      <alignment horizontal="center"/>
    </xf>
    <xf numFmtId="14" fontId="26" fillId="0" borderId="0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14" fontId="11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4" fontId="30" fillId="0" borderId="10" xfId="0" applyNumberFormat="1" applyFont="1" applyFill="1" applyBorder="1" applyAlignment="1">
      <alignment horizontal="left"/>
    </xf>
    <xf numFmtId="14" fontId="31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9" fillId="0" borderId="0" xfId="0" applyFont="1" applyAlignment="1">
      <alignment/>
    </xf>
    <xf numFmtId="2" fontId="11" fillId="0" borderId="0" xfId="0" applyNumberFormat="1" applyFont="1" applyAlignment="1">
      <alignment/>
    </xf>
    <xf numFmtId="14" fontId="10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0" fontId="11" fillId="0" borderId="0" xfId="67" applyFont="1" applyFill="1" applyAlignment="1">
      <alignment horizontal="center"/>
      <protection/>
    </xf>
    <xf numFmtId="0" fontId="11" fillId="0" borderId="0" xfId="67" applyFont="1" applyFill="1">
      <alignment/>
      <protection/>
    </xf>
    <xf numFmtId="0" fontId="33" fillId="0" borderId="0" xfId="0" applyFont="1" applyAlignment="1">
      <alignment/>
    </xf>
    <xf numFmtId="0" fontId="11" fillId="0" borderId="0" xfId="0" applyFont="1" applyFill="1" applyAlignment="1">
      <alignment/>
    </xf>
    <xf numFmtId="14" fontId="21" fillId="0" borderId="0" xfId="0" applyNumberFormat="1" applyFont="1" applyBorder="1" applyAlignment="1" quotePrefix="1">
      <alignment horizontal="center"/>
    </xf>
    <xf numFmtId="14" fontId="2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67" applyFont="1" applyFill="1" applyBorder="1" applyAlignment="1">
      <alignment horizontal="center"/>
      <protection/>
    </xf>
    <xf numFmtId="14" fontId="19" fillId="0" borderId="0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0" borderId="0" xfId="67" applyFont="1" applyFill="1" applyBorder="1" applyAlignment="1">
      <alignment horizontal="center"/>
      <protection/>
    </xf>
    <xf numFmtId="0" fontId="11" fillId="33" borderId="10" xfId="0" applyFont="1" applyFill="1" applyBorder="1" applyAlignment="1">
      <alignment/>
    </xf>
    <xf numFmtId="14" fontId="11" fillId="33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 quotePrefix="1">
      <alignment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 vertical="center"/>
    </xf>
    <xf numFmtId="0" fontId="19" fillId="34" borderId="0" xfId="0" applyFont="1" applyFill="1" applyAlignment="1">
      <alignment/>
    </xf>
    <xf numFmtId="0" fontId="19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1" xfId="0" applyFont="1" applyBorder="1" applyAlignment="1">
      <alignment/>
    </xf>
    <xf numFmtId="2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0" xfId="0" applyFont="1" applyAlignment="1">
      <alignment horizontal="right"/>
    </xf>
    <xf numFmtId="14" fontId="15" fillId="0" borderId="0" xfId="0" applyNumberFormat="1" applyFont="1" applyBorder="1" applyAlignment="1">
      <alignment horizontal="right"/>
    </xf>
    <xf numFmtId="14" fontId="34" fillId="0" borderId="13" xfId="0" applyNumberFormat="1" applyFont="1" applyBorder="1" applyAlignment="1">
      <alignment/>
    </xf>
    <xf numFmtId="14" fontId="34" fillId="0" borderId="11" xfId="0" applyNumberFormat="1" applyFont="1" applyBorder="1" applyAlignment="1">
      <alignment/>
    </xf>
    <xf numFmtId="14" fontId="11" fillId="0" borderId="11" xfId="0" applyNumberFormat="1" applyFont="1" applyBorder="1" applyAlignment="1">
      <alignment/>
    </xf>
    <xf numFmtId="14" fontId="11" fillId="0" borderId="12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7" fillId="0" borderId="1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198" fontId="0" fillId="0" borderId="10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198" fontId="32" fillId="0" borderId="15" xfId="0" applyNumberFormat="1" applyFont="1" applyFill="1" applyBorder="1" applyAlignment="1">
      <alignment horizontal="left"/>
    </xf>
    <xf numFmtId="198" fontId="32" fillId="0" borderId="16" xfId="0" applyNumberFormat="1" applyFont="1" applyFill="1" applyBorder="1" applyAlignment="1">
      <alignment horizontal="left"/>
    </xf>
    <xf numFmtId="198" fontId="32" fillId="0" borderId="17" xfId="0" applyNumberFormat="1" applyFont="1" applyFill="1" applyBorder="1" applyAlignment="1">
      <alignment horizontal="left"/>
    </xf>
    <xf numFmtId="2" fontId="32" fillId="0" borderId="17" xfId="0" applyNumberFormat="1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8" xfId="0" applyNumberFormat="1" applyBorder="1" applyAlignment="1">
      <alignment/>
    </xf>
    <xf numFmtId="198" fontId="0" fillId="0" borderId="10" xfId="0" applyNumberFormat="1" applyBorder="1" applyAlignment="1">
      <alignment horizontal="center"/>
    </xf>
    <xf numFmtId="0" fontId="2" fillId="0" borderId="10" xfId="0" applyFont="1" applyFill="1" applyBorder="1" applyAlignment="1">
      <alignment/>
    </xf>
    <xf numFmtId="2" fontId="39" fillId="0" borderId="10" xfId="0" applyNumberFormat="1" applyFont="1" applyBorder="1" applyAlignment="1">
      <alignment horizontal="center"/>
    </xf>
    <xf numFmtId="14" fontId="11" fillId="0" borderId="10" xfId="0" applyNumberFormat="1" applyFont="1" applyFill="1" applyBorder="1" applyAlignment="1" quotePrefix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98" fontId="32" fillId="0" borderId="10" xfId="0" applyNumberFormat="1" applyFont="1" applyFill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11" fillId="35" borderId="0" xfId="0" applyFont="1" applyFill="1" applyBorder="1" applyAlignment="1">
      <alignment horizontal="center"/>
    </xf>
    <xf numFmtId="14" fontId="0" fillId="0" borderId="10" xfId="0" applyNumberFormat="1" applyBorder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0" fontId="3" fillId="0" borderId="0" xfId="0" applyFont="1" applyAlignment="1">
      <alignment/>
    </xf>
    <xf numFmtId="198" fontId="1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198" fontId="11" fillId="0" borderId="10" xfId="0" applyNumberFormat="1" applyFont="1" applyFill="1" applyBorder="1" applyAlignment="1">
      <alignment horizontal="center"/>
    </xf>
    <xf numFmtId="2" fontId="40" fillId="0" borderId="28" xfId="0" applyNumberFormat="1" applyFont="1" applyFill="1" applyBorder="1" applyAlignment="1">
      <alignment horizontal="left"/>
    </xf>
    <xf numFmtId="198" fontId="2" fillId="0" borderId="10" xfId="0" applyNumberFormat="1" applyFont="1" applyBorder="1" applyAlignment="1">
      <alignment horizontal="center" vertical="center" wrapText="1"/>
    </xf>
    <xf numFmtId="198" fontId="11" fillId="0" borderId="29" xfId="66" applyNumberFormat="1" applyFont="1" applyFill="1" applyBorder="1" applyAlignment="1">
      <alignment horizontal="center" vertical="center"/>
      <protection/>
    </xf>
    <xf numFmtId="198" fontId="11" fillId="0" borderId="30" xfId="66" applyNumberFormat="1" applyFont="1" applyFill="1" applyBorder="1" applyAlignment="1">
      <alignment horizontal="center" vertical="center"/>
      <protection/>
    </xf>
    <xf numFmtId="0" fontId="4" fillId="0" borderId="10" xfId="59" applyFont="1" applyFill="1" applyBorder="1" applyAlignment="1">
      <alignment horizontal="center" vertical="center" shrinkToFit="1"/>
      <protection/>
    </xf>
    <xf numFmtId="198" fontId="4" fillId="0" borderId="10" xfId="59" applyNumberFormat="1" applyFont="1" applyFill="1" applyBorder="1" applyAlignment="1">
      <alignment horizontal="center" vertical="center" shrinkToFit="1"/>
      <protection/>
    </xf>
    <xf numFmtId="198" fontId="11" fillId="0" borderId="31" xfId="66" applyNumberFormat="1" applyFont="1" applyFill="1" applyBorder="1" applyAlignment="1">
      <alignment horizontal="center" vertical="center"/>
      <protection/>
    </xf>
    <xf numFmtId="198" fontId="0" fillId="36" borderId="10" xfId="0" applyNumberFormat="1" applyFill="1" applyBorder="1" applyAlignment="1">
      <alignment horizontal="center"/>
    </xf>
    <xf numFmtId="0" fontId="45" fillId="0" borderId="30" xfId="0" applyFont="1" applyFill="1" applyBorder="1" applyAlignment="1">
      <alignment horizontal="center" vertical="center" shrinkToFit="1"/>
    </xf>
    <xf numFmtId="0" fontId="45" fillId="0" borderId="32" xfId="0" applyFont="1" applyFill="1" applyBorder="1" applyAlignment="1">
      <alignment horizontal="center" vertical="center" shrinkToFit="1"/>
    </xf>
    <xf numFmtId="0" fontId="47" fillId="0" borderId="33" xfId="67" applyFont="1" applyFill="1" applyBorder="1" applyAlignment="1">
      <alignment horizontal="center" vertical="center" wrapText="1"/>
      <protection/>
    </xf>
    <xf numFmtId="0" fontId="44" fillId="0" borderId="34" xfId="67" applyFont="1" applyFill="1" applyBorder="1" applyAlignment="1">
      <alignment horizontal="center" vertical="center"/>
      <protection/>
    </xf>
    <xf numFmtId="0" fontId="0" fillId="37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06" fontId="87" fillId="0" borderId="35" xfId="42" applyNumberFormat="1" applyFont="1" applyFill="1" applyBorder="1" applyAlignment="1">
      <alignment horizontal="center" vertical="center" wrapText="1"/>
    </xf>
    <xf numFmtId="0" fontId="47" fillId="0" borderId="30" xfId="65" applyFont="1" applyFill="1" applyBorder="1" applyAlignment="1">
      <alignment horizontal="center" vertical="center" shrinkToFit="1"/>
      <protection/>
    </xf>
    <xf numFmtId="0" fontId="44" fillId="0" borderId="36" xfId="60" applyFont="1" applyFill="1" applyBorder="1" applyAlignment="1">
      <alignment horizontal="left" vertical="center" shrinkToFit="1"/>
      <protection/>
    </xf>
    <xf numFmtId="0" fontId="45" fillId="0" borderId="37" xfId="60" applyFont="1" applyFill="1" applyBorder="1" applyAlignment="1">
      <alignment horizontal="left" vertical="center" shrinkToFit="1"/>
      <protection/>
    </xf>
    <xf numFmtId="0" fontId="47" fillId="0" borderId="38" xfId="65" applyFont="1" applyFill="1" applyBorder="1" applyAlignment="1">
      <alignment horizontal="center" vertical="center" shrinkToFit="1"/>
      <protection/>
    </xf>
    <xf numFmtId="0" fontId="44" fillId="0" borderId="39" xfId="60" applyFont="1" applyFill="1" applyBorder="1" applyAlignment="1">
      <alignment horizontal="left" vertical="center" shrinkToFit="1"/>
      <protection/>
    </xf>
    <xf numFmtId="0" fontId="4" fillId="0" borderId="30" xfId="60" applyFont="1" applyFill="1" applyBorder="1" applyAlignment="1">
      <alignment horizontal="center" vertical="center" shrinkToFit="1"/>
      <protection/>
    </xf>
    <xf numFmtId="0" fontId="4" fillId="0" borderId="38" xfId="60" applyFont="1" applyFill="1" applyBorder="1" applyAlignment="1">
      <alignment horizontal="center" vertical="center" shrinkToFit="1"/>
      <protection/>
    </xf>
    <xf numFmtId="0" fontId="45" fillId="0" borderId="40" xfId="60" applyFont="1" applyFill="1" applyBorder="1" applyAlignment="1">
      <alignment horizontal="left" vertical="center" shrinkToFit="1"/>
      <protection/>
    </xf>
    <xf numFmtId="207" fontId="4" fillId="0" borderId="30" xfId="60" applyNumberFormat="1" applyFont="1" applyFill="1" applyBorder="1" applyAlignment="1" quotePrefix="1">
      <alignment horizontal="right" vertical="center" shrinkToFit="1"/>
      <protection/>
    </xf>
    <xf numFmtId="14" fontId="4" fillId="0" borderId="38" xfId="60" applyNumberFormat="1" applyFont="1" applyFill="1" applyBorder="1" applyAlignment="1" quotePrefix="1">
      <alignment horizontal="right" vertical="center" shrinkToFit="1"/>
      <protection/>
    </xf>
    <xf numFmtId="0" fontId="11" fillId="0" borderId="34" xfId="60" applyFont="1" applyFill="1" applyBorder="1" applyAlignment="1">
      <alignment horizontal="center" vertical="center"/>
      <protection/>
    </xf>
    <xf numFmtId="0" fontId="47" fillId="0" borderId="32" xfId="65" applyFont="1" applyFill="1" applyBorder="1" applyAlignment="1">
      <alignment horizontal="center" vertical="center" shrinkToFit="1"/>
      <protection/>
    </xf>
    <xf numFmtId="0" fontId="44" fillId="0" borderId="41" xfId="60" applyFont="1" applyFill="1" applyBorder="1" applyAlignment="1">
      <alignment horizontal="left" vertical="center" shrinkToFit="1"/>
      <protection/>
    </xf>
    <xf numFmtId="0" fontId="45" fillId="0" borderId="42" xfId="60" applyFont="1" applyFill="1" applyBorder="1" applyAlignment="1">
      <alignment horizontal="left" vertical="center" shrinkToFit="1"/>
      <protection/>
    </xf>
    <xf numFmtId="14" fontId="4" fillId="0" borderId="32" xfId="60" applyNumberFormat="1" applyFont="1" applyFill="1" applyBorder="1" applyAlignment="1" quotePrefix="1">
      <alignment horizontal="right" vertical="center" shrinkToFit="1"/>
      <protection/>
    </xf>
    <xf numFmtId="14" fontId="0" fillId="0" borderId="10" xfId="0" applyNumberForma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21" fillId="0" borderId="14" xfId="0" applyNumberFormat="1" applyFont="1" applyBorder="1" applyAlignment="1" quotePrefix="1">
      <alignment horizontal="center"/>
    </xf>
    <xf numFmtId="14" fontId="21" fillId="0" borderId="18" xfId="0" applyNumberFormat="1" applyFont="1" applyBorder="1" applyAlignment="1" quotePrefix="1">
      <alignment horizontal="center"/>
    </xf>
    <xf numFmtId="0" fontId="3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43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14" fontId="16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8" fillId="0" borderId="25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30" fillId="0" borderId="14" xfId="0" applyNumberFormat="1" applyFont="1" applyBorder="1" applyAlignment="1">
      <alignment horizontal="left"/>
    </xf>
    <xf numFmtId="14" fontId="30" fillId="0" borderId="18" xfId="0" applyNumberFormat="1" applyFont="1" applyBorder="1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2 3" xfId="61"/>
    <cellStyle name="Normal 3" xfId="62"/>
    <cellStyle name="Normal 3 2" xfId="63"/>
    <cellStyle name="Normal 4" xfId="64"/>
    <cellStyle name="Normal 5" xfId="65"/>
    <cellStyle name="Normal_K43_CHUAN Y" xfId="66"/>
    <cellStyle name="Normal_Sheet1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12"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</dxf>
    <dxf>
      <font>
        <color indexed="10"/>
      </font>
      <fill>
        <patternFill>
          <bgColor indexed="13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18</xdr:row>
      <xdr:rowOff>38100</xdr:rowOff>
    </xdr:from>
    <xdr:to>
      <xdr:col>12</xdr:col>
      <xdr:colOff>590550</xdr:colOff>
      <xdr:row>42</xdr:row>
      <xdr:rowOff>0</xdr:rowOff>
    </xdr:to>
    <xdr:sp>
      <xdr:nvSpPr>
        <xdr:cNvPr id="1" name="AutoShape 6"/>
        <xdr:cNvSpPr>
          <a:spLocks/>
        </xdr:cNvSpPr>
      </xdr:nvSpPr>
      <xdr:spPr>
        <a:xfrm>
          <a:off x="2571750" y="4133850"/>
          <a:ext cx="9372600" cy="5734050"/>
        </a:xfrm>
        <a:prstGeom prst="bevel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19</xdr:row>
      <xdr:rowOff>76200</xdr:rowOff>
    </xdr:from>
    <xdr:to>
      <xdr:col>11</xdr:col>
      <xdr:colOff>171450</xdr:colOff>
      <xdr:row>20</xdr:row>
      <xdr:rowOff>161925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219575" y="4371975"/>
          <a:ext cx="6791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1" i="0" u="none" baseline="0">
              <a:solidFill>
                <a:srgbClr val="0000FF"/>
              </a:solidFill>
            </a:rPr>
            <a:t>THÔNG TIN SINH VIÊN</a:t>
          </a:r>
        </a:p>
      </xdr:txBody>
    </xdr:sp>
    <xdr:clientData/>
  </xdr:twoCellAnchor>
  <xdr:twoCellAnchor>
    <xdr:from>
      <xdr:col>2</xdr:col>
      <xdr:colOff>66675</xdr:colOff>
      <xdr:row>14</xdr:row>
      <xdr:rowOff>219075</xdr:rowOff>
    </xdr:from>
    <xdr:to>
      <xdr:col>4</xdr:col>
      <xdr:colOff>228600</xdr:colOff>
      <xdr:row>16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762125" y="3438525"/>
          <a:ext cx="3419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mã sinh viên cần xem điểm </a:t>
          </a:r>
        </a:p>
      </xdr:txBody>
    </xdr:sp>
    <xdr:clientData/>
  </xdr:twoCellAnchor>
  <xdr:twoCellAnchor>
    <xdr:from>
      <xdr:col>2</xdr:col>
      <xdr:colOff>85725</xdr:colOff>
      <xdr:row>14</xdr:row>
      <xdr:rowOff>66675</xdr:rowOff>
    </xdr:from>
    <xdr:to>
      <xdr:col>4</xdr:col>
      <xdr:colOff>523875</xdr:colOff>
      <xdr:row>17</xdr:row>
      <xdr:rowOff>9525</xdr:rowOff>
    </xdr:to>
    <xdr:sp>
      <xdr:nvSpPr>
        <xdr:cNvPr id="4" name="AutoShape 9"/>
        <xdr:cNvSpPr>
          <a:spLocks/>
        </xdr:cNvSpPr>
      </xdr:nvSpPr>
      <xdr:spPr>
        <a:xfrm>
          <a:off x="1781175" y="3286125"/>
          <a:ext cx="3695700" cy="6191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1200150</xdr:colOff>
      <xdr:row>39</xdr:row>
      <xdr:rowOff>152400</xdr:rowOff>
    </xdr:from>
    <xdr:to>
      <xdr:col>12</xdr:col>
      <xdr:colOff>495300</xdr:colOff>
      <xdr:row>41</xdr:row>
      <xdr:rowOff>95250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895600" y="9420225"/>
          <a:ext cx="8953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TRƯỜNG TRUNG CẤP CHUYÊN NGHIỆP BÀ RỊA</a:t>
          </a:r>
        </a:p>
      </xdr:txBody>
    </xdr:sp>
    <xdr:clientData/>
  </xdr:twoCellAnchor>
  <xdr:twoCellAnchor>
    <xdr:from>
      <xdr:col>2</xdr:col>
      <xdr:colOff>95250</xdr:colOff>
      <xdr:row>11</xdr:row>
      <xdr:rowOff>57150</xdr:rowOff>
    </xdr:from>
    <xdr:to>
      <xdr:col>4</xdr:col>
      <xdr:colOff>533400</xdr:colOff>
      <xdr:row>13</xdr:row>
      <xdr:rowOff>190500</xdr:rowOff>
    </xdr:to>
    <xdr:sp>
      <xdr:nvSpPr>
        <xdr:cNvPr id="6" name="AutoShape 11"/>
        <xdr:cNvSpPr>
          <a:spLocks/>
        </xdr:cNvSpPr>
      </xdr:nvSpPr>
      <xdr:spPr>
        <a:xfrm>
          <a:off x="1790700" y="2562225"/>
          <a:ext cx="3695700" cy="60960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11</xdr:row>
      <xdr:rowOff>209550</xdr:rowOff>
    </xdr:from>
    <xdr:to>
      <xdr:col>4</xdr:col>
      <xdr:colOff>247650</xdr:colOff>
      <xdr:row>13</xdr:row>
      <xdr:rowOff>9525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781175" y="2714625"/>
          <a:ext cx="3419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học phần cần xem điểm </a:t>
          </a:r>
        </a:p>
      </xdr:txBody>
    </xdr:sp>
    <xdr:clientData/>
  </xdr:twoCellAnchor>
  <xdr:twoCellAnchor>
    <xdr:from>
      <xdr:col>9</xdr:col>
      <xdr:colOff>161925</xdr:colOff>
      <xdr:row>2</xdr:row>
      <xdr:rowOff>28575</xdr:rowOff>
    </xdr:from>
    <xdr:to>
      <xdr:col>9</xdr:col>
      <xdr:colOff>457200</xdr:colOff>
      <xdr:row>3</xdr:row>
      <xdr:rowOff>123825</xdr:rowOff>
    </xdr:to>
    <xdr:pic>
      <xdr:nvPicPr>
        <xdr:cNvPr id="8" name="Picture 13" descr="logo tru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5048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9"/>
  <sheetViews>
    <sheetView showGridLines="0" tabSelected="1" zoomScale="70" zoomScaleNormal="70" zoomScalePageLayoutView="0" workbookViewId="0" topLeftCell="A1">
      <selection activeCell="A191" sqref="A44:IV191"/>
    </sheetView>
  </sheetViews>
  <sheetFormatPr defaultColWidth="10.00390625" defaultRowHeight="12.75"/>
  <cols>
    <col min="1" max="1" width="5.57421875" style="6" customWidth="1"/>
    <col min="2" max="2" width="19.8515625" style="6" customWidth="1"/>
    <col min="3" max="3" width="36.421875" style="6" customWidth="1"/>
    <col min="4" max="4" width="12.421875" style="6" customWidth="1"/>
    <col min="5" max="5" width="18.421875" style="39" customWidth="1"/>
    <col min="6" max="6" width="25.00390625" style="41" customWidth="1"/>
    <col min="7" max="7" width="13.57421875" style="6" customWidth="1"/>
    <col min="8" max="8" width="9.28125" style="40" customWidth="1"/>
    <col min="9" max="9" width="5.7109375" style="40" customWidth="1"/>
    <col min="10" max="10" width="9.00390625" style="40" customWidth="1"/>
    <col min="11" max="11" width="7.28125" style="38" customWidth="1"/>
    <col min="12" max="12" width="7.7109375" style="6" customWidth="1"/>
    <col min="13" max="13" width="12.421875" style="6" customWidth="1"/>
    <col min="14" max="14" width="16.8515625" style="37" customWidth="1"/>
    <col min="15" max="15" width="17.421875" style="37" customWidth="1"/>
    <col min="16" max="16" width="13.28125" style="37" customWidth="1"/>
    <col min="17" max="16384" width="10.00390625" style="37" customWidth="1"/>
  </cols>
  <sheetData>
    <row r="1" spans="1:8" ht="18.75">
      <c r="A1" s="167"/>
      <c r="B1" s="167"/>
      <c r="C1" s="167"/>
      <c r="D1" s="167"/>
      <c r="H1" s="115" t="s">
        <v>45</v>
      </c>
    </row>
    <row r="2" spans="1:13" ht="18.75">
      <c r="A2" s="167"/>
      <c r="B2" s="167"/>
      <c r="C2" s="167"/>
      <c r="D2" s="167"/>
      <c r="G2" s="167" t="s">
        <v>43</v>
      </c>
      <c r="H2" s="167"/>
      <c r="I2" s="167"/>
      <c r="J2" s="167"/>
      <c r="K2" s="167"/>
      <c r="L2" s="167"/>
      <c r="M2" s="167"/>
    </row>
    <row r="3" ht="12.75"/>
    <row r="4" ht="12.75"/>
    <row r="5" spans="1:13" ht="30">
      <c r="A5" s="166" t="s">
        <v>56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 ht="18.75">
      <c r="A6" s="1"/>
      <c r="B6" s="1"/>
      <c r="C6" s="1"/>
      <c r="D6" s="113" t="s">
        <v>42</v>
      </c>
      <c r="F6" s="1"/>
      <c r="G6" s="1"/>
      <c r="H6" s="1"/>
      <c r="I6" s="1"/>
      <c r="J6" s="1"/>
      <c r="K6" s="1"/>
      <c r="L6" s="1"/>
      <c r="M6" s="1"/>
    </row>
    <row r="7" spans="1:13" ht="14.25">
      <c r="A7" s="1"/>
      <c r="B7" s="1"/>
      <c r="C7" s="1"/>
      <c r="D7" s="113"/>
      <c r="F7" s="1"/>
      <c r="G7" s="1"/>
      <c r="H7" s="1"/>
      <c r="I7" s="1"/>
      <c r="J7" s="1"/>
      <c r="K7" s="1"/>
      <c r="L7" s="1"/>
      <c r="M7" s="1"/>
    </row>
    <row r="8" spans="1:15" ht="17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44"/>
      <c r="O8" s="43"/>
    </row>
    <row r="9" spans="2:13" ht="19.5">
      <c r="B9" s="45"/>
      <c r="C9" s="75" t="s">
        <v>29</v>
      </c>
      <c r="D9" s="171" t="str">
        <f>VLOOKUP($F$13,$C$48:$E$53,1,0)</f>
        <v>Phân tích thiết kế hệ thống</v>
      </c>
      <c r="E9" s="171"/>
      <c r="G9" s="75" t="s">
        <v>12</v>
      </c>
      <c r="H9" s="172" t="str">
        <f>VLOOKUP($F$13,$C$48:$E$53,2,0)</f>
        <v>Thầy Hân</v>
      </c>
      <c r="I9" s="173"/>
      <c r="J9" s="173"/>
      <c r="K9" s="173"/>
      <c r="L9" s="173"/>
      <c r="M9" s="174"/>
    </row>
    <row r="10" spans="1:14" ht="15.75">
      <c r="A10" s="37"/>
      <c r="B10" s="8"/>
      <c r="C10" s="75" t="s">
        <v>13</v>
      </c>
      <c r="D10" s="175" t="str">
        <f>VLOOKUP($F$13,$C$48:$E$53,3,0)</f>
        <v>-</v>
      </c>
      <c r="E10" s="175"/>
      <c r="G10" s="75" t="s">
        <v>14</v>
      </c>
      <c r="H10" s="76" t="str">
        <f>VLOOKUP($F$13,$C$47:$F$53,4,0)</f>
        <v>-</v>
      </c>
      <c r="I10" s="77"/>
      <c r="J10" s="77"/>
      <c r="K10" s="78" t="s">
        <v>15</v>
      </c>
      <c r="L10" s="77"/>
      <c r="M10" s="77"/>
      <c r="N10" s="46"/>
    </row>
    <row r="11" spans="1:15" ht="18.75" customHeight="1">
      <c r="A11" s="9"/>
      <c r="B11" s="10"/>
      <c r="C11" s="10"/>
      <c r="D11" s="180" t="s">
        <v>16</v>
      </c>
      <c r="E11" s="180"/>
      <c r="F11" s="12">
        <f ca="1">TODAY()</f>
        <v>43815</v>
      </c>
      <c r="G11" s="13"/>
      <c r="H11" s="181" t="s">
        <v>17</v>
      </c>
      <c r="I11" s="181"/>
      <c r="J11" s="181"/>
      <c r="K11" s="182"/>
      <c r="L11" s="168" t="str">
        <f>VLOOKUP($F$13,$C$47:$G$53,5,0)</f>
        <v>-</v>
      </c>
      <c r="M11" s="169"/>
      <c r="O11" s="43"/>
    </row>
    <row r="12" spans="1:15" ht="18.75" customHeight="1">
      <c r="A12" s="9"/>
      <c r="B12" s="10"/>
      <c r="C12" s="10"/>
      <c r="D12" s="11"/>
      <c r="E12" s="11"/>
      <c r="F12" s="12"/>
      <c r="G12" s="13"/>
      <c r="H12" s="14"/>
      <c r="I12" s="14"/>
      <c r="J12" s="14"/>
      <c r="K12" s="14"/>
      <c r="L12" s="47"/>
      <c r="M12" s="48"/>
      <c r="O12" s="43"/>
    </row>
    <row r="13" spans="1:15" ht="18.75" customHeight="1">
      <c r="A13" s="9"/>
      <c r="B13" s="10"/>
      <c r="C13" s="10"/>
      <c r="D13" s="11"/>
      <c r="E13" s="11"/>
      <c r="F13" s="12" t="s">
        <v>101</v>
      </c>
      <c r="G13" s="13"/>
      <c r="H13" s="14"/>
      <c r="I13" s="14"/>
      <c r="J13" s="14"/>
      <c r="K13" s="14"/>
      <c r="L13" s="47"/>
      <c r="M13" s="48"/>
      <c r="O13" s="43"/>
    </row>
    <row r="14" spans="1:15" ht="18.75" customHeight="1">
      <c r="A14" s="9"/>
      <c r="B14" s="10"/>
      <c r="C14" s="10"/>
      <c r="D14" s="11"/>
      <c r="E14" s="11"/>
      <c r="F14" s="12"/>
      <c r="G14" s="13"/>
      <c r="H14" s="14"/>
      <c r="I14" s="14"/>
      <c r="J14" s="14"/>
      <c r="K14" s="14"/>
      <c r="L14" s="47"/>
      <c r="M14" s="48"/>
      <c r="O14" s="43"/>
    </row>
    <row r="15" spans="1:15" s="49" customFormat="1" ht="18.75" customHeight="1">
      <c r="A15" s="9"/>
      <c r="B15" s="10"/>
      <c r="C15" s="10"/>
      <c r="D15" s="15"/>
      <c r="E15" s="15"/>
      <c r="F15" s="16"/>
      <c r="G15" s="13"/>
      <c r="H15" s="17"/>
      <c r="I15" s="17"/>
      <c r="J15" s="17"/>
      <c r="K15" s="17"/>
      <c r="L15" s="18"/>
      <c r="M15" s="19"/>
      <c r="O15" s="50"/>
    </row>
    <row r="16" spans="1:15" s="52" customFormat="1" ht="18.75" customHeight="1">
      <c r="A16" s="21"/>
      <c r="B16" s="21"/>
      <c r="C16" s="21"/>
      <c r="D16" s="22"/>
      <c r="E16" s="23"/>
      <c r="F16" s="51" t="s">
        <v>70</v>
      </c>
      <c r="G16" s="24"/>
      <c r="H16" s="176" t="s">
        <v>18</v>
      </c>
      <c r="I16" s="176"/>
      <c r="J16" s="176"/>
      <c r="K16" s="177"/>
      <c r="L16" s="25">
        <f>COUNTA(#REF!)</f>
        <v>1</v>
      </c>
      <c r="M16" s="26"/>
      <c r="O16" s="53"/>
    </row>
    <row r="17" spans="1:13" ht="15.75">
      <c r="A17" s="20"/>
      <c r="B17" s="20"/>
      <c r="C17" s="20"/>
      <c r="D17" s="20"/>
      <c r="E17" s="20"/>
      <c r="F17" s="27"/>
      <c r="G17" s="20"/>
      <c r="H17" s="20"/>
      <c r="I17" s="20"/>
      <c r="J17" s="20"/>
      <c r="K17" s="20"/>
      <c r="L17" s="20"/>
      <c r="M17" s="20"/>
    </row>
    <row r="18" spans="1:13" ht="15.75">
      <c r="A18" s="20"/>
      <c r="B18" s="20"/>
      <c r="C18" s="20"/>
      <c r="D18" s="20"/>
      <c r="E18" s="20"/>
      <c r="F18" s="27"/>
      <c r="G18" s="20"/>
      <c r="H18" s="20"/>
      <c r="I18" s="20"/>
      <c r="J18" s="20"/>
      <c r="K18" s="20"/>
      <c r="L18" s="20"/>
      <c r="M18" s="20"/>
    </row>
    <row r="19" spans="1:13" ht="15.75">
      <c r="A19" s="20"/>
      <c r="B19" s="20"/>
      <c r="C19" s="20"/>
      <c r="D19" s="20"/>
      <c r="E19" s="20"/>
      <c r="F19" s="27"/>
      <c r="G19" s="20"/>
      <c r="H19" s="20"/>
      <c r="I19" s="20"/>
      <c r="J19" s="20"/>
      <c r="K19" s="20"/>
      <c r="L19" s="20"/>
      <c r="M19" s="20"/>
    </row>
    <row r="20" spans="1:13" ht="18.75">
      <c r="A20" s="20"/>
      <c r="B20" s="20"/>
      <c r="C20" s="20"/>
      <c r="D20" s="20"/>
      <c r="E20" s="20"/>
      <c r="F20" s="28"/>
      <c r="G20" s="20"/>
      <c r="H20" s="20"/>
      <c r="I20" s="20"/>
      <c r="J20" s="20"/>
      <c r="K20" s="20"/>
      <c r="L20" s="20"/>
      <c r="M20" s="20"/>
    </row>
    <row r="21" spans="1:13" ht="15.75">
      <c r="A21" s="20"/>
      <c r="B21" s="20"/>
      <c r="C21" s="20"/>
      <c r="D21" s="20"/>
      <c r="E21" s="20"/>
      <c r="F21" s="27"/>
      <c r="G21" s="20"/>
      <c r="H21" s="20"/>
      <c r="I21" s="20"/>
      <c r="J21" s="20"/>
      <c r="K21" s="20"/>
      <c r="L21" s="20"/>
      <c r="M21" s="20"/>
    </row>
    <row r="22" spans="1:13" ht="18.75">
      <c r="A22" s="20"/>
      <c r="B22" s="20"/>
      <c r="C22" s="20"/>
      <c r="E22" s="6"/>
      <c r="F22" s="6"/>
      <c r="G22" s="28"/>
      <c r="H22" s="20"/>
      <c r="I22" s="20"/>
      <c r="J22" s="20"/>
      <c r="K22" s="20"/>
      <c r="L22" s="20"/>
      <c r="M22" s="20"/>
    </row>
    <row r="23" spans="1:13" ht="16.5" thickBot="1">
      <c r="A23" s="20"/>
      <c r="B23" s="20"/>
      <c r="C23" s="20"/>
      <c r="E23" s="6"/>
      <c r="F23" s="27"/>
      <c r="G23" s="20"/>
      <c r="H23" s="20"/>
      <c r="I23" s="20"/>
      <c r="J23" s="20"/>
      <c r="K23" s="20"/>
      <c r="L23" s="20"/>
      <c r="M23" s="20"/>
    </row>
    <row r="24" spans="1:13" ht="24" thickBot="1">
      <c r="A24" s="20"/>
      <c r="B24" s="20"/>
      <c r="C24" s="20"/>
      <c r="D24" s="178" t="s">
        <v>19</v>
      </c>
      <c r="E24" s="178"/>
      <c r="F24" s="69" t="str">
        <f>C59&amp;" "&amp;D59</f>
        <v>Nguyễn Đình Duy</v>
      </c>
      <c r="G24" s="70"/>
      <c r="H24" s="70"/>
      <c r="I24" s="71"/>
      <c r="J24" s="71"/>
      <c r="K24" s="72"/>
      <c r="L24" s="29"/>
      <c r="M24" s="20"/>
    </row>
    <row r="25" spans="1:13" ht="15.75">
      <c r="A25" s="20"/>
      <c r="B25" s="20"/>
      <c r="C25" s="20"/>
      <c r="D25" s="30"/>
      <c r="E25" s="30"/>
      <c r="F25" s="27"/>
      <c r="G25" s="20"/>
      <c r="H25" s="20"/>
      <c r="I25" s="20"/>
      <c r="J25" s="20"/>
      <c r="K25" s="20"/>
      <c r="L25" s="20"/>
      <c r="M25" s="20"/>
    </row>
    <row r="26" spans="1:13" ht="20.25">
      <c r="A26" s="20"/>
      <c r="B26" s="20"/>
      <c r="C26" s="20"/>
      <c r="D26" s="178" t="s">
        <v>20</v>
      </c>
      <c r="E26" s="179"/>
      <c r="F26" s="31" t="str">
        <f>E59</f>
        <v>20/02/1994</v>
      </c>
      <c r="G26" s="20"/>
      <c r="H26" s="20"/>
      <c r="I26" s="20"/>
      <c r="J26" s="20"/>
      <c r="K26" s="20"/>
      <c r="L26" s="20"/>
      <c r="M26" s="20"/>
    </row>
    <row r="27" spans="1:13" ht="20.25">
      <c r="A27" s="20"/>
      <c r="B27" s="20"/>
      <c r="C27" s="20"/>
      <c r="D27" s="183"/>
      <c r="E27" s="183"/>
      <c r="F27" s="32"/>
      <c r="G27" s="20"/>
      <c r="H27" s="20"/>
      <c r="I27" s="20"/>
      <c r="J27" s="20"/>
      <c r="K27" s="20"/>
      <c r="L27" s="20"/>
      <c r="M27" s="20"/>
    </row>
    <row r="28" spans="1:13" ht="20.25">
      <c r="A28" s="20"/>
      <c r="B28" s="20"/>
      <c r="C28" s="20"/>
      <c r="D28" s="178" t="s">
        <v>21</v>
      </c>
      <c r="E28" s="179"/>
      <c r="F28" s="184" t="str">
        <f>F59</f>
        <v>BRVT</v>
      </c>
      <c r="G28" s="185"/>
      <c r="H28" s="20"/>
      <c r="I28" s="20"/>
      <c r="J28" s="20"/>
      <c r="K28" s="20"/>
      <c r="L28" s="20"/>
      <c r="M28" s="20"/>
    </row>
    <row r="29" spans="1:13" ht="18.75">
      <c r="A29" s="20"/>
      <c r="B29" s="20"/>
      <c r="C29" s="20"/>
      <c r="D29" s="33"/>
      <c r="E29" s="33"/>
      <c r="F29" s="27"/>
      <c r="G29" s="20"/>
      <c r="H29" s="20"/>
      <c r="I29" s="20"/>
      <c r="J29" s="20"/>
      <c r="K29" s="20"/>
      <c r="L29" s="20"/>
      <c r="M29" s="20"/>
    </row>
    <row r="30" spans="1:13" ht="44.25" customHeight="1">
      <c r="A30" s="20"/>
      <c r="B30" s="20"/>
      <c r="C30" s="20"/>
      <c r="D30" s="170" t="s">
        <v>30</v>
      </c>
      <c r="E30" s="170"/>
      <c r="F30" s="170"/>
      <c r="G30" s="170"/>
      <c r="H30" s="170"/>
      <c r="I30" s="170"/>
      <c r="J30" s="170"/>
      <c r="K30" s="170"/>
      <c r="L30" s="20"/>
      <c r="M30" s="20"/>
    </row>
    <row r="31" spans="1:13" ht="15.75" customHeight="1">
      <c r="A31" s="20"/>
      <c r="B31" s="20"/>
      <c r="C31" s="20"/>
      <c r="E31" s="34"/>
      <c r="F31" s="34"/>
      <c r="G31" s="20"/>
      <c r="H31" s="20"/>
      <c r="I31" s="20"/>
      <c r="J31" s="20"/>
      <c r="K31" s="20"/>
      <c r="L31" s="20"/>
      <c r="M31" s="20"/>
    </row>
    <row r="32" spans="1:13" ht="24.75" customHeight="1" hidden="1">
      <c r="A32" s="20"/>
      <c r="B32" s="20"/>
      <c r="C32" s="20"/>
      <c r="D32" s="62"/>
      <c r="E32" s="67" t="s">
        <v>33</v>
      </c>
      <c r="F32" s="82">
        <f>G59</f>
        <v>0</v>
      </c>
      <c r="G32" s="20"/>
      <c r="H32" s="20"/>
      <c r="J32" s="20"/>
      <c r="K32" s="20"/>
      <c r="L32" s="20"/>
      <c r="M32" s="20"/>
    </row>
    <row r="33" spans="1:13" ht="24.75" customHeight="1" hidden="1">
      <c r="A33" s="20"/>
      <c r="B33" s="20"/>
      <c r="C33" s="20"/>
      <c r="D33" s="42"/>
      <c r="E33" s="67" t="s">
        <v>34</v>
      </c>
      <c r="F33" s="83">
        <f>IF($I$55=2,AVERAGE($H$59:$I$59),H59)</f>
        <v>0</v>
      </c>
      <c r="G33" s="20"/>
      <c r="H33" s="20"/>
      <c r="J33" s="20"/>
      <c r="K33" s="20"/>
      <c r="L33" s="20"/>
      <c r="M33" s="20"/>
    </row>
    <row r="34" spans="1:13" ht="24.75" customHeight="1">
      <c r="A34" s="20"/>
      <c r="B34" s="20"/>
      <c r="C34" s="20"/>
      <c r="D34" s="42"/>
      <c r="E34" s="67" t="s">
        <v>35</v>
      </c>
      <c r="F34" s="109">
        <f>IF($K$55=2,AVERAGE($J$59:$K$59),$J$59)</f>
        <v>9</v>
      </c>
      <c r="G34" s="20"/>
      <c r="H34" s="20"/>
      <c r="J34" s="20"/>
      <c r="K34" s="20"/>
      <c r="L34" s="20"/>
      <c r="M34" s="20"/>
    </row>
    <row r="35" spans="1:13" ht="24.75" customHeight="1">
      <c r="A35" s="20"/>
      <c r="B35" s="20"/>
      <c r="C35" s="20"/>
      <c r="D35" s="62"/>
      <c r="E35" s="67" t="s">
        <v>36</v>
      </c>
      <c r="F35" s="120">
        <f>L59</f>
        <v>6</v>
      </c>
      <c r="G35" s="20"/>
      <c r="H35" s="20"/>
      <c r="J35" s="20"/>
      <c r="K35" s="20"/>
      <c r="L35" s="20"/>
      <c r="M35" s="20"/>
    </row>
    <row r="36" spans="1:13" ht="24.75" customHeight="1">
      <c r="A36" s="20"/>
      <c r="B36" s="20"/>
      <c r="C36" s="20"/>
      <c r="D36" s="62"/>
      <c r="E36" s="114">
        <f>IF(LEFT(F38,1)="T","ĐIỂM THI LẦN 2: ","")</f>
      </c>
      <c r="F36" s="84">
        <f>IF(LEFT(F38,1)="T",M59,"")</f>
      </c>
      <c r="G36" s="20"/>
      <c r="H36" s="20"/>
      <c r="J36" s="20"/>
      <c r="K36" s="20"/>
      <c r="L36" s="20"/>
      <c r="M36" s="20"/>
    </row>
    <row r="37" spans="1:13" ht="24.75" customHeight="1" thickBot="1">
      <c r="A37" s="20"/>
      <c r="B37" s="20"/>
      <c r="C37" s="20"/>
      <c r="D37" s="62"/>
      <c r="E37" s="67" t="s">
        <v>37</v>
      </c>
      <c r="F37" s="85">
        <f>N59</f>
        <v>6.9</v>
      </c>
      <c r="G37" s="20"/>
      <c r="H37" s="20"/>
      <c r="J37" s="20"/>
      <c r="K37" s="20"/>
      <c r="L37" s="20"/>
      <c r="M37" s="20"/>
    </row>
    <row r="38" spans="1:13" ht="24.75" customHeight="1" thickBot="1">
      <c r="A38" s="20"/>
      <c r="B38" s="20"/>
      <c r="C38" s="20"/>
      <c r="D38" s="20"/>
      <c r="E38" s="68" t="s">
        <v>31</v>
      </c>
      <c r="F38" s="110">
        <f>O59</f>
      </c>
      <c r="G38" s="64"/>
      <c r="H38" s="64"/>
      <c r="I38" s="65"/>
      <c r="J38" s="64"/>
      <c r="K38" s="66"/>
      <c r="L38" s="20"/>
      <c r="M38" s="20"/>
    </row>
    <row r="39" spans="1:13" ht="18.75">
      <c r="A39" s="20"/>
      <c r="B39" s="20"/>
      <c r="C39" s="20"/>
      <c r="D39" s="35"/>
      <c r="E39" s="37"/>
      <c r="F39" s="63"/>
      <c r="G39" s="63"/>
      <c r="H39" s="63"/>
      <c r="J39" s="20"/>
      <c r="K39" s="20"/>
      <c r="L39" s="20"/>
      <c r="M39" s="20"/>
    </row>
    <row r="40" spans="1:13" ht="15.75">
      <c r="A40" s="20"/>
      <c r="B40" s="20"/>
      <c r="C40" s="20"/>
      <c r="D40" s="20"/>
      <c r="E40" s="20"/>
      <c r="F40" s="27"/>
      <c r="G40" s="20"/>
      <c r="H40" s="20"/>
      <c r="I40" s="20"/>
      <c r="J40" s="20"/>
      <c r="K40" s="20"/>
      <c r="L40" s="20"/>
      <c r="M40" s="20"/>
    </row>
    <row r="41" spans="1:13" ht="15.75">
      <c r="A41" s="20"/>
      <c r="B41" s="20"/>
      <c r="C41" s="20"/>
      <c r="D41" s="20"/>
      <c r="E41" s="20"/>
      <c r="F41" s="27"/>
      <c r="G41" s="20"/>
      <c r="H41" s="20"/>
      <c r="I41" s="20"/>
      <c r="J41" s="20"/>
      <c r="K41" s="20"/>
      <c r="L41" s="20"/>
      <c r="M41" s="20"/>
    </row>
    <row r="42" spans="1:13" ht="15.75">
      <c r="A42" s="20"/>
      <c r="B42" s="20"/>
      <c r="C42" s="20"/>
      <c r="D42" s="20"/>
      <c r="E42" s="20"/>
      <c r="F42" s="27"/>
      <c r="G42" s="20"/>
      <c r="H42" s="20"/>
      <c r="I42" s="20"/>
      <c r="J42" s="20"/>
      <c r="K42" s="20"/>
      <c r="L42" s="20"/>
      <c r="M42" s="20"/>
    </row>
    <row r="43" spans="1:13" ht="15.75">
      <c r="A43" s="20"/>
      <c r="B43" s="20"/>
      <c r="C43" s="20"/>
      <c r="D43" s="20"/>
      <c r="E43" s="20"/>
      <c r="F43" s="27"/>
      <c r="G43" s="20"/>
      <c r="H43" s="20"/>
      <c r="I43" s="20"/>
      <c r="J43" s="20"/>
      <c r="K43" s="20"/>
      <c r="L43" s="20"/>
      <c r="M43" s="20"/>
    </row>
    <row r="44" spans="1:13" ht="16.5" customHeight="1" hidden="1">
      <c r="A44" s="20"/>
      <c r="B44" s="20"/>
      <c r="C44" s="20"/>
      <c r="D44" s="20"/>
      <c r="E44" s="20"/>
      <c r="F44" s="27"/>
      <c r="G44" s="20"/>
      <c r="H44" s="20"/>
      <c r="I44" s="20"/>
      <c r="J44" s="20"/>
      <c r="K44" s="20"/>
      <c r="L44" s="20"/>
      <c r="M44" s="20"/>
    </row>
    <row r="45" spans="1:13" ht="15.75" hidden="1">
      <c r="A45" s="20"/>
      <c r="B45" s="20"/>
      <c r="C45" s="20"/>
      <c r="D45" s="20"/>
      <c r="E45" s="20"/>
      <c r="F45" s="27"/>
      <c r="G45" s="20"/>
      <c r="H45" s="20"/>
      <c r="I45" s="20"/>
      <c r="J45" s="20"/>
      <c r="K45" s="20"/>
      <c r="L45" s="20"/>
      <c r="M45" s="20"/>
    </row>
    <row r="46" spans="1:13" ht="15.75" hidden="1">
      <c r="A46" s="20"/>
      <c r="B46" s="20"/>
      <c r="C46" s="20"/>
      <c r="D46" s="20" t="s">
        <v>22</v>
      </c>
      <c r="E46" s="20"/>
      <c r="F46" s="27"/>
      <c r="G46" s="20"/>
      <c r="H46" s="20"/>
      <c r="I46" s="20"/>
      <c r="J46" s="20"/>
      <c r="K46" s="20"/>
      <c r="L46" s="20"/>
      <c r="M46" s="20"/>
    </row>
    <row r="47" spans="1:13" ht="15.75" hidden="1">
      <c r="A47" s="36" t="s">
        <v>23</v>
      </c>
      <c r="B47" s="56"/>
      <c r="C47" s="54" t="s">
        <v>29</v>
      </c>
      <c r="D47" s="54" t="s">
        <v>24</v>
      </c>
      <c r="E47" s="55" t="s">
        <v>25</v>
      </c>
      <c r="F47" s="36" t="s">
        <v>26</v>
      </c>
      <c r="G47" s="36" t="s">
        <v>27</v>
      </c>
      <c r="H47" s="20"/>
      <c r="I47" s="20"/>
      <c r="J47" s="20"/>
      <c r="K47" s="20"/>
      <c r="L47" s="20"/>
      <c r="M47" s="20"/>
    </row>
    <row r="48" spans="1:13" ht="15.75" hidden="1">
      <c r="A48" s="56">
        <v>1</v>
      </c>
      <c r="B48" s="56"/>
      <c r="C48" s="92" t="s">
        <v>101</v>
      </c>
      <c r="D48" s="56" t="s">
        <v>102</v>
      </c>
      <c r="E48" s="94" t="s">
        <v>44</v>
      </c>
      <c r="F48" s="94" t="s">
        <v>44</v>
      </c>
      <c r="G48" s="94" t="s">
        <v>44</v>
      </c>
      <c r="H48" s="20"/>
      <c r="I48" s="20"/>
      <c r="J48" s="20"/>
      <c r="K48" s="20"/>
      <c r="L48" s="20"/>
      <c r="M48" s="20"/>
    </row>
    <row r="49" spans="1:13" ht="15.75" hidden="1">
      <c r="A49" s="56">
        <v>2</v>
      </c>
      <c r="B49" s="56"/>
      <c r="C49" s="92" t="s">
        <v>103</v>
      </c>
      <c r="D49" s="56" t="s">
        <v>104</v>
      </c>
      <c r="E49" s="94" t="s">
        <v>44</v>
      </c>
      <c r="F49" s="94" t="s">
        <v>44</v>
      </c>
      <c r="G49" s="94" t="s">
        <v>44</v>
      </c>
      <c r="H49" s="20"/>
      <c r="I49" s="20"/>
      <c r="J49" s="20"/>
      <c r="K49" s="20"/>
      <c r="L49" s="20"/>
      <c r="M49" s="20"/>
    </row>
    <row r="50" spans="1:13" ht="15.75" hidden="1">
      <c r="A50" s="56">
        <v>3</v>
      </c>
      <c r="B50" s="56"/>
      <c r="C50" s="92"/>
      <c r="D50" s="56"/>
      <c r="E50" s="94"/>
      <c r="F50" s="94"/>
      <c r="G50" s="94"/>
      <c r="H50" s="20"/>
      <c r="I50" s="20"/>
      <c r="J50" s="20"/>
      <c r="K50" s="20"/>
      <c r="L50" s="20"/>
      <c r="M50" s="20"/>
    </row>
    <row r="51" spans="1:13" ht="15.75" hidden="1">
      <c r="A51" s="56">
        <v>4</v>
      </c>
      <c r="B51" s="56"/>
      <c r="C51" s="92"/>
      <c r="D51" s="56"/>
      <c r="E51" s="94"/>
      <c r="F51" s="94"/>
      <c r="G51" s="94"/>
      <c r="H51" s="20"/>
      <c r="I51" s="20"/>
      <c r="J51" s="20"/>
      <c r="K51" s="20"/>
      <c r="L51" s="20"/>
      <c r="M51" s="20"/>
    </row>
    <row r="52" spans="1:13" ht="15.75" hidden="1">
      <c r="A52" s="56">
        <v>5</v>
      </c>
      <c r="B52" s="56"/>
      <c r="C52" s="92"/>
      <c r="D52" s="56"/>
      <c r="E52" s="94"/>
      <c r="F52" s="56"/>
      <c r="G52" s="57"/>
      <c r="H52" s="20"/>
      <c r="I52" s="20"/>
      <c r="J52" s="20"/>
      <c r="K52" s="20"/>
      <c r="L52" s="20"/>
      <c r="M52" s="20"/>
    </row>
    <row r="53" spans="1:13" ht="15.75" hidden="1">
      <c r="A53" s="56">
        <v>6</v>
      </c>
      <c r="B53" s="56"/>
      <c r="C53" s="92"/>
      <c r="D53" s="56"/>
      <c r="E53" s="94"/>
      <c r="F53" s="56"/>
      <c r="G53" s="57"/>
      <c r="H53" s="20"/>
      <c r="I53" s="20"/>
      <c r="J53" s="20"/>
      <c r="K53" s="20"/>
      <c r="L53" s="20"/>
      <c r="M53" s="20"/>
    </row>
    <row r="54" spans="1:13" ht="15.75" hidden="1">
      <c r="A54" s="20"/>
      <c r="B54" s="20"/>
      <c r="C54" s="20"/>
      <c r="D54" s="20"/>
      <c r="E54" s="20"/>
      <c r="F54" s="27"/>
      <c r="G54" s="20"/>
      <c r="H54" s="20"/>
      <c r="I54" s="20"/>
      <c r="J54" s="20"/>
      <c r="K54" s="20"/>
      <c r="L54" s="20"/>
      <c r="M54" s="20"/>
    </row>
    <row r="55" spans="1:13" ht="15.75" hidden="1">
      <c r="A55" s="87" t="s">
        <v>32</v>
      </c>
      <c r="B55" s="37"/>
      <c r="C55" s="20"/>
      <c r="D55" s="20"/>
      <c r="E55" s="20"/>
      <c r="F55" s="27"/>
      <c r="G55" s="20"/>
      <c r="H55" s="88" t="s">
        <v>41</v>
      </c>
      <c r="I55" s="36"/>
      <c r="J55" s="88" t="s">
        <v>41</v>
      </c>
      <c r="K55" s="36"/>
      <c r="L55" s="20"/>
      <c r="M55" s="20"/>
    </row>
    <row r="56" spans="1:15" ht="73.5" customHeight="1" hidden="1">
      <c r="A56" s="20"/>
      <c r="B56" s="154" t="s">
        <v>40</v>
      </c>
      <c r="C56" s="157" t="s">
        <v>1</v>
      </c>
      <c r="D56" s="158"/>
      <c r="E56" s="151" t="s">
        <v>2</v>
      </c>
      <c r="F56" s="151" t="s">
        <v>3</v>
      </c>
      <c r="G56" s="163" t="s">
        <v>4</v>
      </c>
      <c r="H56" s="163" t="s">
        <v>5</v>
      </c>
      <c r="I56" s="163"/>
      <c r="J56" s="163" t="s">
        <v>6</v>
      </c>
      <c r="K56" s="163"/>
      <c r="L56" s="164" t="s">
        <v>7</v>
      </c>
      <c r="M56" s="165"/>
      <c r="N56" s="154" t="s">
        <v>8</v>
      </c>
      <c r="O56" s="154" t="s">
        <v>9</v>
      </c>
    </row>
    <row r="57" spans="1:15" ht="15.75" hidden="1">
      <c r="A57" s="20"/>
      <c r="B57" s="152"/>
      <c r="C57" s="159"/>
      <c r="D57" s="160"/>
      <c r="E57" s="152"/>
      <c r="F57" s="152"/>
      <c r="G57" s="163"/>
      <c r="H57" s="4" t="s">
        <v>10</v>
      </c>
      <c r="I57" s="4" t="s">
        <v>11</v>
      </c>
      <c r="J57" s="4" t="s">
        <v>10</v>
      </c>
      <c r="K57" s="4" t="s">
        <v>11</v>
      </c>
      <c r="L57" s="79" t="s">
        <v>38</v>
      </c>
      <c r="M57" s="5" t="s">
        <v>39</v>
      </c>
      <c r="N57" s="155"/>
      <c r="O57" s="155"/>
    </row>
    <row r="58" spans="1:15" ht="15.75" hidden="1">
      <c r="A58" s="20"/>
      <c r="B58" s="153"/>
      <c r="C58" s="161"/>
      <c r="D58" s="162"/>
      <c r="E58" s="153"/>
      <c r="F58" s="153"/>
      <c r="G58" s="5"/>
      <c r="H58" s="4"/>
      <c r="I58" s="4"/>
      <c r="J58" s="4"/>
      <c r="K58" s="4"/>
      <c r="L58" s="5"/>
      <c r="M58" s="5"/>
      <c r="N58" s="156"/>
      <c r="O58" s="156"/>
    </row>
    <row r="59" spans="1:15" ht="26.25" customHeight="1" hidden="1">
      <c r="A59" s="20"/>
      <c r="B59" s="86" t="str">
        <f>VLOOKUP($F$16,$B$67:$F$74,1,0)</f>
        <v>CN-2348-K59</v>
      </c>
      <c r="C59" s="86" t="str">
        <f>VLOOKUP($F$16,$B$67:$F$74,2,0)</f>
        <v>Nguyễn Đình</v>
      </c>
      <c r="D59" s="86" t="str">
        <f>VLOOKUP($F$16,$B$67:$F$74,3,0)</f>
        <v>Duy</v>
      </c>
      <c r="E59" s="86" t="str">
        <f>VLOOKUP($F$16,$B$67:$F$74,4,0)</f>
        <v>20/02/1994</v>
      </c>
      <c r="F59" s="86" t="str">
        <f>VLOOKUP($F$16,$B$67:$F$74,5,0)</f>
        <v>BRVT</v>
      </c>
      <c r="G59" s="111">
        <f>VLOOKUP($F$16,IF($F$13=$C$48,$B$67:$O$79,IF($F$13=$C$49,$B$89:$O$101,IF($F$13=$C$50,$B$110:$O$122,IF($F$13=$C$51,$B$131:$O$143,IF($F$13=$C$52,$B$152:$O$159,IF($F$13=$C$53,$B$168:$O$169)))))),6,0)</f>
        <v>0</v>
      </c>
      <c r="H59" s="111">
        <f>VLOOKUP($F$16,IF($F$13=$C$48,$B$67:$O$79,IF($F$13=$C$49,$B$89:$O$101,IF($F$13=$C$50,$B$110:$O$122,IF($F$13=$C$51,$B$131:$O$143,IF($F$13=$C$52,$B$152:$O$159,IF($F$13=$C$53,$B$168:$O$169)))))),7,0)</f>
        <v>0</v>
      </c>
      <c r="I59" s="111">
        <f>VLOOKUP($F$16,IF($F$13=$C$48,$B$67:$O$79,IF($F$13=$C$49,$B$89:$O$101,IF($F$13=$C$50,$B$110:$O$122,IF($F$13=$C$51,$B$131:$O$143,IF($F$13=$C$52,$B$152:$O$159,IF($F$13=$C$53,$B$168:$O$169)))))),8,0)</f>
        <v>0</v>
      </c>
      <c r="J59" s="111">
        <f>VLOOKUP($F$16,IF($F$13=$C$48,$B$67:$O$79,IF($F$13=$C$49,$B$89:$O$101,IF($F$13=$C$50,$B$110:$O$122,IF($F$13=$C$51,$B$131:$O$143,IF($F$13=$C$52,$B$152:$O$159,IF($F$13=$C$53,$B$168:$O$169)))))),9,0)</f>
        <v>9</v>
      </c>
      <c r="K59" s="111">
        <f>VLOOKUP($F$16,IF($F$13=$C$48,$B$67:$O$79,IF($F$13=$C$49,$B$89:$O$101,IF($F$13=$C$50,$B$110:$O$122,IF($F$13=$C$51,$B$131:$O$143,IF($F$13=$C$52,$B$152:$O$159,IF($F$13=$C$53,$B$168:$O$169)))))),10,0)</f>
        <v>0</v>
      </c>
      <c r="L59" s="111">
        <f>VLOOKUP($F$16,IF($F$13=$C$48,$B$67:$O$79,IF($F$13=$C$49,$B$89:$O$101,IF($F$13=$C$50,$B$110:$O$122,IF($F$13=$C$51,$B$131:$O$143,IF($F$13=$C$52,$B$152:$O$159,IF($F$13=$C$53,$B$168:$O$169)))))),11,0)</f>
        <v>6</v>
      </c>
      <c r="M59" s="111">
        <f>VLOOKUP($F$16,IF($F$13=$C$48,$B$67:$O$79,IF($F$13=$C$49,$B$89:$O$101,IF($F$13=$C$50,$B$110:$O$122,IF($F$13=$C$51,$B$131:$O$143,IF($F$13=$C$52,$B$152:$O$159,IF($F$13=$C$53,$B$168:$O$169)))))),12,0)</f>
        <v>0</v>
      </c>
      <c r="N59" s="111">
        <f>VLOOKUP($F$16,IF($F$13=$C$48,$B$67:$O$79,IF($F$13=$C$49,$B$89:$O$101,IF($F$13=$C$50,$B$110:$O$122,IF($F$13=$C$51,$B$131:$O$143,IF($F$13=$C$52,$B$152:$O$159,IF($F$13=$C$53,$B$168:$O$169)))))),13,0)</f>
        <v>6.9</v>
      </c>
      <c r="O59" s="111">
        <f>VLOOKUP($F$16,IF($F$13=$C$48,$B$67:$O$79,IF($F$13=$C$49,$B$89:$O$101,IF($F$13=$C$50,$B$110:$O$122,IF($F$13=$C$51,$B$131:$O$143,IF($F$13=$C$52,$B$152:$O$159,IF($F$13=$C$53,$B$168:$O$169)))))),14,0)</f>
      </c>
    </row>
    <row r="60" ht="15.75" hidden="1"/>
    <row r="61" spans="1:13" s="61" customFormat="1" ht="15" customHeight="1" hidden="1">
      <c r="A61" s="58"/>
      <c r="B61" s="59"/>
      <c r="C61" s="58" t="s">
        <v>28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3" s="61" customFormat="1" ht="15" customHeight="1" hidden="1">
      <c r="A62" s="73"/>
      <c r="B62" s="74"/>
      <c r="C62" s="73"/>
    </row>
    <row r="63" ht="15.75" hidden="1">
      <c r="A63" s="6" t="str">
        <f>C48</f>
        <v>Phân tích thiết kế hệ thống</v>
      </c>
    </row>
    <row r="64" spans="1:15" ht="63.75" customHeight="1" hidden="1">
      <c r="A64" s="151" t="s">
        <v>0</v>
      </c>
      <c r="B64" s="154" t="s">
        <v>40</v>
      </c>
      <c r="C64" s="157" t="s">
        <v>1</v>
      </c>
      <c r="D64" s="158"/>
      <c r="E64" s="151" t="s">
        <v>2</v>
      </c>
      <c r="F64" s="151" t="s">
        <v>3</v>
      </c>
      <c r="G64" s="163" t="s">
        <v>4</v>
      </c>
      <c r="H64" s="163" t="s">
        <v>5</v>
      </c>
      <c r="I64" s="163"/>
      <c r="J64" s="163" t="s">
        <v>6</v>
      </c>
      <c r="K64" s="163"/>
      <c r="L64" s="164" t="s">
        <v>7</v>
      </c>
      <c r="M64" s="165"/>
      <c r="N64" s="154" t="s">
        <v>8</v>
      </c>
      <c r="O64" s="154" t="s">
        <v>9</v>
      </c>
    </row>
    <row r="65" spans="1:15" ht="15.75" hidden="1">
      <c r="A65" s="152"/>
      <c r="B65" s="152"/>
      <c r="C65" s="159"/>
      <c r="D65" s="160"/>
      <c r="E65" s="152"/>
      <c r="F65" s="152"/>
      <c r="G65" s="163"/>
      <c r="H65" s="4" t="s">
        <v>10</v>
      </c>
      <c r="I65" s="4" t="s">
        <v>11</v>
      </c>
      <c r="J65" s="4" t="s">
        <v>10</v>
      </c>
      <c r="K65" s="4" t="s">
        <v>11</v>
      </c>
      <c r="L65" s="79" t="s">
        <v>38</v>
      </c>
      <c r="M65" s="5" t="s">
        <v>39</v>
      </c>
      <c r="N65" s="155"/>
      <c r="O65" s="155"/>
    </row>
    <row r="66" spans="1:15" ht="15.75" hidden="1">
      <c r="A66" s="153"/>
      <c r="B66" s="153"/>
      <c r="C66" s="161"/>
      <c r="D66" s="162"/>
      <c r="E66" s="153"/>
      <c r="F66" s="153"/>
      <c r="G66" s="5"/>
      <c r="H66" s="4"/>
      <c r="I66" s="4"/>
      <c r="J66" s="4"/>
      <c r="K66" s="4"/>
      <c r="L66" s="5"/>
      <c r="M66" s="5"/>
      <c r="N66" s="156"/>
      <c r="O66" s="156"/>
    </row>
    <row r="67" spans="1:18" ht="16.5" hidden="1">
      <c r="A67" s="128">
        <v>1</v>
      </c>
      <c r="B67" s="135" t="s">
        <v>57</v>
      </c>
      <c r="C67" s="136" t="s">
        <v>58</v>
      </c>
      <c r="D67" s="137" t="s">
        <v>59</v>
      </c>
      <c r="E67" s="143" t="s">
        <v>60</v>
      </c>
      <c r="F67" s="140" t="s">
        <v>61</v>
      </c>
      <c r="G67" s="140"/>
      <c r="H67" s="140"/>
      <c r="I67" s="91"/>
      <c r="J67" s="131"/>
      <c r="K67" s="131"/>
      <c r="L67" s="140"/>
      <c r="M67" s="127"/>
      <c r="N67" s="117">
        <f>ROUND(L67*0.7+J67*0.3,1)</f>
        <v>0</v>
      </c>
      <c r="O67" s="118" t="str">
        <f>IF(N67&lt;5,"Thi lại","")</f>
        <v>Thi lại</v>
      </c>
      <c r="Q67" s="132"/>
      <c r="R67" s="125"/>
    </row>
    <row r="68" spans="1:18" ht="16.5" hidden="1">
      <c r="A68" s="128">
        <v>2</v>
      </c>
      <c r="B68" s="138" t="s">
        <v>46</v>
      </c>
      <c r="C68" s="139" t="s">
        <v>47</v>
      </c>
      <c r="D68" s="142" t="s">
        <v>48</v>
      </c>
      <c r="E68" s="144" t="s">
        <v>49</v>
      </c>
      <c r="F68" s="145" t="s">
        <v>50</v>
      </c>
      <c r="G68" s="140"/>
      <c r="H68" s="140"/>
      <c r="I68" s="91"/>
      <c r="J68" s="131"/>
      <c r="K68" s="131"/>
      <c r="L68" s="140"/>
      <c r="M68" s="127"/>
      <c r="N68" s="117">
        <f aca="true" t="shared" si="0" ref="N68:N79">ROUND(L68*0.7+J68*0.3,1)</f>
        <v>0</v>
      </c>
      <c r="O68" s="118" t="str">
        <f aca="true" t="shared" si="1" ref="O68:O79">IF(N68&lt;5,"Thi lại","")</f>
        <v>Thi lại</v>
      </c>
      <c r="Q68" s="132"/>
      <c r="R68" s="125"/>
    </row>
    <row r="69" spans="1:18" ht="16.5" hidden="1">
      <c r="A69" s="128">
        <v>3</v>
      </c>
      <c r="B69" s="138" t="s">
        <v>51</v>
      </c>
      <c r="C69" s="139" t="s">
        <v>52</v>
      </c>
      <c r="D69" s="142" t="s">
        <v>53</v>
      </c>
      <c r="E69" s="144" t="s">
        <v>54</v>
      </c>
      <c r="F69" s="145" t="s">
        <v>55</v>
      </c>
      <c r="G69" s="140"/>
      <c r="H69" s="140"/>
      <c r="I69" s="91"/>
      <c r="J69" s="131"/>
      <c r="K69" s="131"/>
      <c r="L69" s="140"/>
      <c r="M69" s="127"/>
      <c r="N69" s="117">
        <f t="shared" si="0"/>
        <v>0</v>
      </c>
      <c r="O69" s="118" t="str">
        <f t="shared" si="1"/>
        <v>Thi lại</v>
      </c>
      <c r="Q69" s="132"/>
      <c r="R69" s="125"/>
    </row>
    <row r="70" spans="1:18" ht="16.5" hidden="1">
      <c r="A70" s="128">
        <v>4</v>
      </c>
      <c r="B70" s="138" t="s">
        <v>62</v>
      </c>
      <c r="C70" s="139" t="s">
        <v>63</v>
      </c>
      <c r="D70" s="142" t="s">
        <v>64</v>
      </c>
      <c r="E70" s="144" t="s">
        <v>65</v>
      </c>
      <c r="F70" s="138" t="s">
        <v>61</v>
      </c>
      <c r="G70" s="140"/>
      <c r="H70" s="140"/>
      <c r="I70" s="91"/>
      <c r="J70" s="131"/>
      <c r="K70" s="131"/>
      <c r="L70" s="140"/>
      <c r="M70" s="127"/>
      <c r="N70" s="117">
        <f t="shared" si="0"/>
        <v>0</v>
      </c>
      <c r="O70" s="118" t="str">
        <f t="shared" si="1"/>
        <v>Thi lại</v>
      </c>
      <c r="Q70" s="132"/>
      <c r="R70" s="125"/>
    </row>
    <row r="71" spans="1:18" ht="16.5" hidden="1">
      <c r="A71" s="128">
        <v>5</v>
      </c>
      <c r="B71" s="138" t="s">
        <v>66</v>
      </c>
      <c r="C71" s="139" t="s">
        <v>67</v>
      </c>
      <c r="D71" s="142" t="s">
        <v>68</v>
      </c>
      <c r="E71" s="144" t="s">
        <v>69</v>
      </c>
      <c r="F71" s="138" t="s">
        <v>61</v>
      </c>
      <c r="G71" s="140"/>
      <c r="H71" s="140"/>
      <c r="I71" s="91"/>
      <c r="J71" s="131"/>
      <c r="K71" s="131"/>
      <c r="L71" s="140"/>
      <c r="M71" s="127"/>
      <c r="N71" s="117">
        <f t="shared" si="0"/>
        <v>0</v>
      </c>
      <c r="O71" s="118" t="str">
        <f t="shared" si="1"/>
        <v>Thi lại</v>
      </c>
      <c r="Q71" s="132"/>
      <c r="R71" s="125"/>
    </row>
    <row r="72" spans="1:18" ht="16.5" hidden="1">
      <c r="A72" s="128">
        <v>6</v>
      </c>
      <c r="B72" s="138" t="s">
        <v>70</v>
      </c>
      <c r="C72" s="139" t="s">
        <v>71</v>
      </c>
      <c r="D72" s="142" t="s">
        <v>72</v>
      </c>
      <c r="E72" s="144" t="s">
        <v>73</v>
      </c>
      <c r="F72" s="138" t="s">
        <v>61</v>
      </c>
      <c r="G72" s="140"/>
      <c r="H72" s="139"/>
      <c r="I72" s="141"/>
      <c r="J72" s="139">
        <v>9</v>
      </c>
      <c r="K72" s="131"/>
      <c r="L72" s="141">
        <v>6</v>
      </c>
      <c r="M72" s="127"/>
      <c r="N72" s="117">
        <f>ROUND(L72*0.7+J72*0.3,1)</f>
        <v>6.9</v>
      </c>
      <c r="O72" s="118">
        <f t="shared" si="1"/>
      </c>
      <c r="Q72" s="132"/>
      <c r="R72" s="125"/>
    </row>
    <row r="73" spans="1:18" ht="16.5" hidden="1">
      <c r="A73" s="128">
        <v>7</v>
      </c>
      <c r="B73" s="138" t="s">
        <v>74</v>
      </c>
      <c r="C73" s="139" t="s">
        <v>75</v>
      </c>
      <c r="D73" s="142" t="s">
        <v>76</v>
      </c>
      <c r="E73" s="144" t="s">
        <v>77</v>
      </c>
      <c r="F73" s="138" t="s">
        <v>78</v>
      </c>
      <c r="G73" s="140"/>
      <c r="H73" s="139"/>
      <c r="I73" s="141"/>
      <c r="J73" s="139">
        <v>8</v>
      </c>
      <c r="K73" s="131"/>
      <c r="L73" s="141">
        <v>6.5</v>
      </c>
      <c r="M73" s="127"/>
      <c r="N73" s="117">
        <f t="shared" si="0"/>
        <v>7</v>
      </c>
      <c r="O73" s="118">
        <f t="shared" si="1"/>
      </c>
      <c r="Q73" s="132"/>
      <c r="R73" s="125"/>
    </row>
    <row r="74" spans="1:18" ht="16.5" hidden="1">
      <c r="A74" s="128">
        <v>8</v>
      </c>
      <c r="B74" s="138" t="s">
        <v>79</v>
      </c>
      <c r="C74" s="139" t="s">
        <v>80</v>
      </c>
      <c r="D74" s="142" t="s">
        <v>81</v>
      </c>
      <c r="E74" s="144">
        <v>30645</v>
      </c>
      <c r="F74" s="138" t="s">
        <v>61</v>
      </c>
      <c r="G74" s="140"/>
      <c r="H74" s="139"/>
      <c r="I74" s="141"/>
      <c r="J74" s="139"/>
      <c r="K74" s="131"/>
      <c r="L74" s="141"/>
      <c r="M74" s="127"/>
      <c r="N74" s="117">
        <f t="shared" si="0"/>
        <v>0</v>
      </c>
      <c r="O74" s="118" t="str">
        <f t="shared" si="1"/>
        <v>Thi lại</v>
      </c>
      <c r="Q74" s="132"/>
      <c r="R74" s="125"/>
    </row>
    <row r="75" spans="1:18" ht="16.5" hidden="1">
      <c r="A75" s="128">
        <v>9</v>
      </c>
      <c r="B75" s="138" t="s">
        <v>82</v>
      </c>
      <c r="C75" s="139" t="s">
        <v>83</v>
      </c>
      <c r="D75" s="142" t="s">
        <v>84</v>
      </c>
      <c r="E75" s="144" t="s">
        <v>85</v>
      </c>
      <c r="F75" s="138" t="s">
        <v>61</v>
      </c>
      <c r="G75" s="140"/>
      <c r="H75" s="139"/>
      <c r="I75" s="141"/>
      <c r="J75" s="139"/>
      <c r="K75" s="131"/>
      <c r="L75" s="141"/>
      <c r="M75" s="127"/>
      <c r="N75" s="117">
        <f t="shared" si="0"/>
        <v>0</v>
      </c>
      <c r="O75" s="118" t="str">
        <f t="shared" si="1"/>
        <v>Thi lại</v>
      </c>
      <c r="Q75" s="132"/>
      <c r="R75" s="125"/>
    </row>
    <row r="76" spans="1:18" ht="16.5" hidden="1">
      <c r="A76" s="128">
        <v>10</v>
      </c>
      <c r="B76" s="138" t="s">
        <v>82</v>
      </c>
      <c r="C76" s="139" t="s">
        <v>86</v>
      </c>
      <c r="D76" s="142" t="s">
        <v>87</v>
      </c>
      <c r="E76" s="144" t="s">
        <v>88</v>
      </c>
      <c r="F76" s="138" t="s">
        <v>55</v>
      </c>
      <c r="G76" s="140"/>
      <c r="H76" s="139"/>
      <c r="I76" s="141"/>
      <c r="J76" s="139"/>
      <c r="K76" s="131"/>
      <c r="L76" s="141"/>
      <c r="M76" s="127"/>
      <c r="N76" s="117">
        <f t="shared" si="0"/>
        <v>0</v>
      </c>
      <c r="O76" s="118" t="str">
        <f t="shared" si="1"/>
        <v>Thi lại</v>
      </c>
      <c r="Q76" s="132"/>
      <c r="R76" s="125"/>
    </row>
    <row r="77" spans="1:18" ht="16.5" hidden="1">
      <c r="A77" s="128">
        <v>11</v>
      </c>
      <c r="B77" s="138" t="s">
        <v>89</v>
      </c>
      <c r="C77" s="139" t="s">
        <v>90</v>
      </c>
      <c r="D77" s="142" t="s">
        <v>91</v>
      </c>
      <c r="E77" s="144" t="s">
        <v>92</v>
      </c>
      <c r="F77" s="138" t="s">
        <v>61</v>
      </c>
      <c r="G77" s="140"/>
      <c r="H77" s="140"/>
      <c r="I77" s="91"/>
      <c r="J77" s="131"/>
      <c r="K77" s="131"/>
      <c r="L77" s="140"/>
      <c r="M77" s="127"/>
      <c r="N77" s="117">
        <f t="shared" si="0"/>
        <v>0</v>
      </c>
      <c r="O77" s="118" t="str">
        <f t="shared" si="1"/>
        <v>Thi lại</v>
      </c>
      <c r="Q77" s="132"/>
      <c r="R77" s="125"/>
    </row>
    <row r="78" spans="1:18" ht="16.5" hidden="1">
      <c r="A78" s="128">
        <v>12</v>
      </c>
      <c r="B78" s="138" t="s">
        <v>93</v>
      </c>
      <c r="C78" s="139" t="s">
        <v>94</v>
      </c>
      <c r="D78" s="142" t="s">
        <v>95</v>
      </c>
      <c r="E78" s="144" t="s">
        <v>96</v>
      </c>
      <c r="F78" s="138" t="s">
        <v>61</v>
      </c>
      <c r="G78" s="140"/>
      <c r="H78" s="140"/>
      <c r="I78" s="91"/>
      <c r="J78" s="131"/>
      <c r="K78" s="131"/>
      <c r="L78" s="140"/>
      <c r="M78" s="127"/>
      <c r="N78" s="117">
        <f t="shared" si="0"/>
        <v>0</v>
      </c>
      <c r="O78" s="118" t="str">
        <f t="shared" si="1"/>
        <v>Thi lại</v>
      </c>
      <c r="Q78" s="133"/>
      <c r="R78" s="125"/>
    </row>
    <row r="79" spans="1:18" ht="16.5" hidden="1">
      <c r="A79" s="129">
        <v>13</v>
      </c>
      <c r="B79" s="146" t="s">
        <v>97</v>
      </c>
      <c r="C79" s="147" t="s">
        <v>98</v>
      </c>
      <c r="D79" s="148" t="s">
        <v>99</v>
      </c>
      <c r="E79" s="149" t="s">
        <v>100</v>
      </c>
      <c r="F79" s="146" t="s">
        <v>61</v>
      </c>
      <c r="G79" s="140"/>
      <c r="H79" s="140"/>
      <c r="I79" s="91"/>
      <c r="J79" s="131"/>
      <c r="K79" s="131"/>
      <c r="L79" s="140"/>
      <c r="M79" s="127"/>
      <c r="N79" s="117">
        <f t="shared" si="0"/>
        <v>0</v>
      </c>
      <c r="O79" s="118" t="str">
        <f t="shared" si="1"/>
        <v>Thi lại</v>
      </c>
      <c r="Q79" s="132"/>
      <c r="R79" s="125"/>
    </row>
    <row r="80" spans="17:18" ht="15.75" hidden="1">
      <c r="Q80" s="119"/>
      <c r="R80" s="119"/>
    </row>
    <row r="81" spans="17:18" ht="15.75" hidden="1">
      <c r="Q81" s="119"/>
      <c r="R81" s="119"/>
    </row>
    <row r="82" ht="15.75" hidden="1"/>
    <row r="83" ht="15.75" hidden="1"/>
    <row r="84" ht="15.75" hidden="1"/>
    <row r="85" ht="15.75" hidden="1">
      <c r="A85" s="6" t="str">
        <f>C49</f>
        <v>Khởi tạo doanh nghiệp</v>
      </c>
    </row>
    <row r="86" spans="1:15" ht="63.75" customHeight="1" hidden="1">
      <c r="A86" s="151" t="s">
        <v>0</v>
      </c>
      <c r="B86" s="95" t="s">
        <v>40</v>
      </c>
      <c r="C86" s="103" t="s">
        <v>1</v>
      </c>
      <c r="D86" s="104"/>
      <c r="E86" s="101" t="s">
        <v>2</v>
      </c>
      <c r="F86" s="101" t="s">
        <v>3</v>
      </c>
      <c r="G86" s="5" t="s">
        <v>4</v>
      </c>
      <c r="H86" s="5" t="s">
        <v>5</v>
      </c>
      <c r="I86" s="5"/>
      <c r="J86" s="5" t="s">
        <v>6</v>
      </c>
      <c r="K86" s="5"/>
      <c r="L86" s="99" t="s">
        <v>7</v>
      </c>
      <c r="M86" s="100"/>
      <c r="N86" s="95" t="s">
        <v>8</v>
      </c>
      <c r="O86" s="95" t="s">
        <v>9</v>
      </c>
    </row>
    <row r="87" spans="1:15" ht="15.75" hidden="1">
      <c r="A87" s="152"/>
      <c r="B87" s="102"/>
      <c r="C87" s="105"/>
      <c r="D87" s="106"/>
      <c r="E87" s="102"/>
      <c r="F87" s="102"/>
      <c r="G87" s="5"/>
      <c r="H87" s="4" t="s">
        <v>10</v>
      </c>
      <c r="I87" s="4" t="s">
        <v>11</v>
      </c>
      <c r="J87" s="4" t="s">
        <v>10</v>
      </c>
      <c r="K87" s="4" t="s">
        <v>11</v>
      </c>
      <c r="L87" s="79" t="s">
        <v>38</v>
      </c>
      <c r="M87" s="5" t="s">
        <v>39</v>
      </c>
      <c r="N87" s="97"/>
      <c r="O87" s="97"/>
    </row>
    <row r="88" spans="1:15" ht="15.75" hidden="1">
      <c r="A88" s="153"/>
      <c r="B88" s="96"/>
      <c r="C88" s="107"/>
      <c r="D88" s="108"/>
      <c r="E88" s="96"/>
      <c r="F88" s="96"/>
      <c r="G88" s="5"/>
      <c r="H88" s="4"/>
      <c r="I88" s="4"/>
      <c r="J88" s="4"/>
      <c r="K88" s="4"/>
      <c r="L88" s="5"/>
      <c r="M88" s="5"/>
      <c r="N88" s="98"/>
      <c r="O88" s="98"/>
    </row>
    <row r="89" spans="1:18" ht="17.25" hidden="1" thickBot="1">
      <c r="A89" s="2">
        <v>1</v>
      </c>
      <c r="B89" s="81" t="str">
        <f aca="true" t="shared" si="2" ref="B89:F101">B67</f>
        <v>CN-2355-K55</v>
      </c>
      <c r="C89" s="89" t="str">
        <f t="shared" si="2"/>
        <v>Mai Điền Vĩ</v>
      </c>
      <c r="D89" s="90" t="str">
        <f t="shared" si="2"/>
        <v>Nam</v>
      </c>
      <c r="E89" s="112" t="str">
        <f t="shared" si="2"/>
        <v>27/03/1991</v>
      </c>
      <c r="F89" s="3" t="str">
        <f t="shared" si="2"/>
        <v>BRVT</v>
      </c>
      <c r="G89" s="91"/>
      <c r="H89" s="116"/>
      <c r="I89" s="91"/>
      <c r="J89" s="134"/>
      <c r="L89" s="140"/>
      <c r="M89" s="91"/>
      <c r="N89" s="117">
        <f>ROUND(L89*0.7+J89*0.3,1)</f>
        <v>0</v>
      </c>
      <c r="O89" s="118" t="str">
        <f>IF(N89&lt;5,"Thi lại","")</f>
        <v>Thi lại</v>
      </c>
      <c r="Q89" s="124"/>
      <c r="R89" s="125"/>
    </row>
    <row r="90" spans="1:18" ht="17.25" hidden="1" thickBot="1">
      <c r="A90" s="2">
        <v>2</v>
      </c>
      <c r="B90" s="81" t="str">
        <f t="shared" si="2"/>
        <v>CN-2360-K57</v>
      </c>
      <c r="C90" s="89" t="str">
        <f t="shared" si="2"/>
        <v>Hàn Thị Ngọc </v>
      </c>
      <c r="D90" s="90" t="str">
        <f t="shared" si="2"/>
        <v>Hà</v>
      </c>
      <c r="E90" s="112" t="str">
        <f t="shared" si="2"/>
        <v>08/02/1986</v>
      </c>
      <c r="F90" s="3" t="str">
        <f t="shared" si="2"/>
        <v>Bình Thuận</v>
      </c>
      <c r="G90" s="91"/>
      <c r="H90" s="116"/>
      <c r="I90" s="91"/>
      <c r="J90" s="134"/>
      <c r="L90" s="140"/>
      <c r="M90" s="91"/>
      <c r="N90" s="117">
        <f aca="true" t="shared" si="3" ref="N90:N101">ROUND(L90*0.7+J90*0.3,1)</f>
        <v>0</v>
      </c>
      <c r="O90" s="118" t="str">
        <f aca="true" t="shared" si="4" ref="O90:O101">IF(N90&lt;5,"Thi lại","")</f>
        <v>Thi lại</v>
      </c>
      <c r="Q90" s="124"/>
      <c r="R90" s="125"/>
    </row>
    <row r="91" spans="1:18" ht="17.25" hidden="1" thickBot="1">
      <c r="A91" s="2">
        <v>3</v>
      </c>
      <c r="B91" s="81" t="str">
        <f t="shared" si="2"/>
        <v>CN-2361-K57</v>
      </c>
      <c r="C91" s="89" t="str">
        <f t="shared" si="2"/>
        <v>Phan Thanh</v>
      </c>
      <c r="D91" s="90" t="str">
        <f t="shared" si="2"/>
        <v>Long</v>
      </c>
      <c r="E91" s="112" t="str">
        <f t="shared" si="2"/>
        <v>01/03/1988</v>
      </c>
      <c r="F91" s="3" t="str">
        <f t="shared" si="2"/>
        <v>Đồng Nai</v>
      </c>
      <c r="G91" s="91"/>
      <c r="H91" s="116"/>
      <c r="I91" s="91"/>
      <c r="J91" s="134"/>
      <c r="L91" s="140"/>
      <c r="M91" s="91"/>
      <c r="N91" s="117">
        <f t="shared" si="3"/>
        <v>0</v>
      </c>
      <c r="O91" s="118" t="str">
        <f t="shared" si="4"/>
        <v>Thi lại</v>
      </c>
      <c r="Q91" s="124"/>
      <c r="R91" s="125"/>
    </row>
    <row r="92" spans="1:18" ht="17.25" hidden="1" thickBot="1">
      <c r="A92" s="2">
        <v>4</v>
      </c>
      <c r="B92" s="81" t="str">
        <f t="shared" si="2"/>
        <v>CN-2345-K59</v>
      </c>
      <c r="C92" s="89" t="str">
        <f t="shared" si="2"/>
        <v>Võ Trung </v>
      </c>
      <c r="D92" s="90" t="str">
        <f t="shared" si="2"/>
        <v>Đông</v>
      </c>
      <c r="E92" s="112" t="str">
        <f t="shared" si="2"/>
        <v>30/11/1996</v>
      </c>
      <c r="F92" s="3" t="str">
        <f t="shared" si="2"/>
        <v>BRVT</v>
      </c>
      <c r="G92" s="91"/>
      <c r="H92" s="116"/>
      <c r="I92" s="91"/>
      <c r="J92" s="134"/>
      <c r="L92" s="140"/>
      <c r="M92" s="91"/>
      <c r="N92" s="117">
        <f t="shared" si="3"/>
        <v>0</v>
      </c>
      <c r="O92" s="118" t="str">
        <f t="shared" si="4"/>
        <v>Thi lại</v>
      </c>
      <c r="Q92" s="124"/>
      <c r="R92" s="125"/>
    </row>
    <row r="93" spans="1:18" ht="17.25" hidden="1" thickBot="1">
      <c r="A93" s="2">
        <v>5</v>
      </c>
      <c r="B93" s="81" t="str">
        <f t="shared" si="2"/>
        <v>CN-2346-K59</v>
      </c>
      <c r="C93" s="89" t="str">
        <f t="shared" si="2"/>
        <v>Đinh Xuân </v>
      </c>
      <c r="D93" s="90" t="str">
        <f t="shared" si="2"/>
        <v>Hậu</v>
      </c>
      <c r="E93" s="112" t="str">
        <f t="shared" si="2"/>
        <v>26/11/1995</v>
      </c>
      <c r="F93" s="3" t="str">
        <f t="shared" si="2"/>
        <v>BRVT</v>
      </c>
      <c r="G93" s="91"/>
      <c r="H93" s="116"/>
      <c r="I93" s="91"/>
      <c r="J93" s="134"/>
      <c r="L93" s="140"/>
      <c r="M93" s="91"/>
      <c r="N93" s="117">
        <f t="shared" si="3"/>
        <v>0</v>
      </c>
      <c r="O93" s="118" t="str">
        <f t="shared" si="4"/>
        <v>Thi lại</v>
      </c>
      <c r="Q93" s="124"/>
      <c r="R93" s="125"/>
    </row>
    <row r="94" spans="1:18" ht="17.25" hidden="1" thickBot="1">
      <c r="A94" s="2">
        <v>6</v>
      </c>
      <c r="B94" s="81" t="str">
        <f t="shared" si="2"/>
        <v>CN-2348-K59</v>
      </c>
      <c r="C94" s="89" t="str">
        <f t="shared" si="2"/>
        <v>Nguyễn Đình</v>
      </c>
      <c r="D94" s="90" t="str">
        <f t="shared" si="2"/>
        <v>Duy</v>
      </c>
      <c r="E94" s="112" t="str">
        <f t="shared" si="2"/>
        <v>20/02/1994</v>
      </c>
      <c r="F94" s="3" t="str">
        <f t="shared" si="2"/>
        <v>BRVT</v>
      </c>
      <c r="G94" s="91"/>
      <c r="H94" s="116"/>
      <c r="I94" s="91"/>
      <c r="J94" s="134">
        <v>10</v>
      </c>
      <c r="L94" s="141">
        <v>8</v>
      </c>
      <c r="M94" s="91"/>
      <c r="N94" s="117">
        <f t="shared" si="3"/>
        <v>8.6</v>
      </c>
      <c r="O94" s="118">
        <f t="shared" si="4"/>
      </c>
      <c r="Q94" s="124"/>
      <c r="R94" s="125"/>
    </row>
    <row r="95" spans="1:18" ht="17.25" hidden="1" thickBot="1">
      <c r="A95" s="2">
        <v>7</v>
      </c>
      <c r="B95" s="81" t="str">
        <f t="shared" si="2"/>
        <v>CN-2354-K63</v>
      </c>
      <c r="C95" s="89" t="str">
        <f t="shared" si="2"/>
        <v>Nguyễn Thị Kim </v>
      </c>
      <c r="D95" s="90" t="str">
        <f t="shared" si="2"/>
        <v>Hồng</v>
      </c>
      <c r="E95" s="112" t="str">
        <f t="shared" si="2"/>
        <v>19/08/1981</v>
      </c>
      <c r="F95" s="3" t="str">
        <f t="shared" si="2"/>
        <v>Long Đất</v>
      </c>
      <c r="G95" s="91"/>
      <c r="H95" s="116"/>
      <c r="I95" s="91"/>
      <c r="J95" s="134">
        <v>10</v>
      </c>
      <c r="L95" s="141">
        <v>8</v>
      </c>
      <c r="M95" s="91"/>
      <c r="N95" s="117">
        <f t="shared" si="3"/>
        <v>8.6</v>
      </c>
      <c r="O95" s="118">
        <f t="shared" si="4"/>
      </c>
      <c r="Q95" s="124"/>
      <c r="R95" s="125"/>
    </row>
    <row r="96" spans="1:18" ht="17.25" hidden="1" thickBot="1">
      <c r="A96" s="2">
        <v>8</v>
      </c>
      <c r="B96" s="81" t="str">
        <f t="shared" si="2"/>
        <v>CN-2322-K53</v>
      </c>
      <c r="C96" s="89" t="str">
        <f t="shared" si="2"/>
        <v>Nguyễn Thanh</v>
      </c>
      <c r="D96" s="90" t="str">
        <f t="shared" si="2"/>
        <v>Sang</v>
      </c>
      <c r="E96" s="150">
        <f t="shared" si="2"/>
        <v>30645</v>
      </c>
      <c r="F96" s="3" t="str">
        <f t="shared" si="2"/>
        <v>BRVT</v>
      </c>
      <c r="G96" s="91"/>
      <c r="H96" s="116"/>
      <c r="I96" s="91"/>
      <c r="J96" s="134"/>
      <c r="L96" s="141"/>
      <c r="M96" s="91"/>
      <c r="N96" s="117">
        <f t="shared" si="3"/>
        <v>0</v>
      </c>
      <c r="O96" s="118" t="str">
        <f t="shared" si="4"/>
        <v>Thi lại</v>
      </c>
      <c r="Q96" s="124"/>
      <c r="R96" s="125"/>
    </row>
    <row r="97" spans="1:18" ht="17.25" hidden="1" thickBot="1">
      <c r="A97" s="2">
        <v>9</v>
      </c>
      <c r="B97" s="81" t="str">
        <f t="shared" si="2"/>
        <v>CN-2368-K63</v>
      </c>
      <c r="C97" s="89" t="str">
        <f t="shared" si="2"/>
        <v>Phạm Lập</v>
      </c>
      <c r="D97" s="90" t="str">
        <f t="shared" si="2"/>
        <v>Công</v>
      </c>
      <c r="E97" s="112" t="str">
        <f t="shared" si="2"/>
        <v>20/04/1993</v>
      </c>
      <c r="F97" s="3" t="str">
        <f t="shared" si="2"/>
        <v>BRVT</v>
      </c>
      <c r="G97" s="91"/>
      <c r="H97" s="116"/>
      <c r="I97" s="91"/>
      <c r="J97" s="134"/>
      <c r="L97" s="141"/>
      <c r="M97" s="91"/>
      <c r="N97" s="117">
        <f t="shared" si="3"/>
        <v>0</v>
      </c>
      <c r="O97" s="118" t="str">
        <f t="shared" si="4"/>
        <v>Thi lại</v>
      </c>
      <c r="Q97" s="124"/>
      <c r="R97" s="125"/>
    </row>
    <row r="98" spans="1:18" ht="17.25" hidden="1" thickBot="1">
      <c r="A98" s="2">
        <v>10</v>
      </c>
      <c r="B98" s="81" t="str">
        <f t="shared" si="2"/>
        <v>CN-2368-K63</v>
      </c>
      <c r="C98" s="89" t="str">
        <f t="shared" si="2"/>
        <v>Đào Thu </v>
      </c>
      <c r="D98" s="90" t="str">
        <f t="shared" si="2"/>
        <v>Trinh</v>
      </c>
      <c r="E98" s="112" t="str">
        <f t="shared" si="2"/>
        <v>26/10/1985</v>
      </c>
      <c r="F98" s="3" t="str">
        <f t="shared" si="2"/>
        <v>Đồng Nai</v>
      </c>
      <c r="G98" s="91"/>
      <c r="H98" s="116"/>
      <c r="I98" s="91"/>
      <c r="J98" s="134"/>
      <c r="L98" s="141"/>
      <c r="M98" s="91"/>
      <c r="N98" s="117">
        <f t="shared" si="3"/>
        <v>0</v>
      </c>
      <c r="O98" s="118" t="str">
        <f t="shared" si="4"/>
        <v>Thi lại</v>
      </c>
      <c r="Q98" s="124"/>
      <c r="R98" s="125"/>
    </row>
    <row r="99" spans="1:18" ht="17.25" hidden="1" thickBot="1">
      <c r="A99" s="2">
        <v>11</v>
      </c>
      <c r="B99" s="81" t="str">
        <f t="shared" si="2"/>
        <v>CN-2572-K63</v>
      </c>
      <c r="C99" s="89" t="str">
        <f t="shared" si="2"/>
        <v>Trần Hữu </v>
      </c>
      <c r="D99" s="90" t="str">
        <f t="shared" si="2"/>
        <v>Đức</v>
      </c>
      <c r="E99" s="112" t="str">
        <f t="shared" si="2"/>
        <v>28/01/1999</v>
      </c>
      <c r="F99" s="3" t="str">
        <f t="shared" si="2"/>
        <v>BRVT</v>
      </c>
      <c r="G99" s="91"/>
      <c r="H99" s="116"/>
      <c r="I99" s="91"/>
      <c r="J99" s="134"/>
      <c r="L99" s="140"/>
      <c r="M99" s="91"/>
      <c r="N99" s="117">
        <f t="shared" si="3"/>
        <v>0</v>
      </c>
      <c r="O99" s="118" t="str">
        <f t="shared" si="4"/>
        <v>Thi lại</v>
      </c>
      <c r="Q99" s="124"/>
      <c r="R99" s="125"/>
    </row>
    <row r="100" spans="1:18" ht="17.25" hidden="1" thickBot="1">
      <c r="A100" s="2">
        <v>12</v>
      </c>
      <c r="B100" s="81" t="str">
        <f t="shared" si="2"/>
        <v>CN-2573-K63</v>
      </c>
      <c r="C100" s="89" t="str">
        <f t="shared" si="2"/>
        <v>Lê Phúc</v>
      </c>
      <c r="D100" s="90" t="str">
        <f t="shared" si="2"/>
        <v>Hiền</v>
      </c>
      <c r="E100" s="112" t="str">
        <f t="shared" si="2"/>
        <v>07/01/2000</v>
      </c>
      <c r="F100" s="3" t="str">
        <f t="shared" si="2"/>
        <v>BRVT</v>
      </c>
      <c r="G100" s="91"/>
      <c r="H100" s="116"/>
      <c r="I100" s="91"/>
      <c r="J100" s="134"/>
      <c r="L100" s="140"/>
      <c r="M100" s="91"/>
      <c r="N100" s="117">
        <f t="shared" si="3"/>
        <v>0</v>
      </c>
      <c r="O100" s="118" t="str">
        <f t="shared" si="4"/>
        <v>Thi lại</v>
      </c>
      <c r="Q100" s="124"/>
      <c r="R100" s="125"/>
    </row>
    <row r="101" spans="1:18" ht="17.25" hidden="1" thickBot="1">
      <c r="A101" s="2">
        <v>13</v>
      </c>
      <c r="B101" s="81" t="str">
        <f t="shared" si="2"/>
        <v>CN-2574-K63</v>
      </c>
      <c r="C101" s="89" t="str">
        <f t="shared" si="2"/>
        <v>Võ Thành</v>
      </c>
      <c r="D101" s="90" t="str">
        <f t="shared" si="2"/>
        <v>Tài</v>
      </c>
      <c r="E101" s="112" t="str">
        <f t="shared" si="2"/>
        <v>23/09/2000</v>
      </c>
      <c r="F101" s="3" t="str">
        <f t="shared" si="2"/>
        <v>BRVT</v>
      </c>
      <c r="G101" s="91"/>
      <c r="H101" s="116"/>
      <c r="I101" s="91"/>
      <c r="J101" s="134"/>
      <c r="L101" s="140"/>
      <c r="M101" s="91"/>
      <c r="N101" s="117">
        <f t="shared" si="3"/>
        <v>0</v>
      </c>
      <c r="O101" s="118" t="str">
        <f t="shared" si="4"/>
        <v>Thi lại</v>
      </c>
      <c r="Q101" s="124"/>
      <c r="R101" s="125"/>
    </row>
    <row r="102" spans="17:18" ht="15.75" hidden="1">
      <c r="Q102" s="121"/>
      <c r="R102" s="121"/>
    </row>
    <row r="103" spans="17:18" ht="15.75" hidden="1">
      <c r="Q103" s="121"/>
      <c r="R103" s="121"/>
    </row>
    <row r="104" ht="15.75" hidden="1"/>
    <row r="105" ht="15.75" hidden="1"/>
    <row r="106" ht="15.75" hidden="1">
      <c r="A106" s="6">
        <f>C50</f>
        <v>0</v>
      </c>
    </row>
    <row r="107" spans="1:15" ht="63.75" customHeight="1" hidden="1">
      <c r="A107" s="151" t="s">
        <v>0</v>
      </c>
      <c r="B107" s="95" t="s">
        <v>40</v>
      </c>
      <c r="C107" s="103" t="s">
        <v>1</v>
      </c>
      <c r="D107" s="104"/>
      <c r="E107" s="101" t="s">
        <v>2</v>
      </c>
      <c r="F107" s="101" t="s">
        <v>3</v>
      </c>
      <c r="G107" s="5" t="s">
        <v>4</v>
      </c>
      <c r="H107" s="5" t="s">
        <v>5</v>
      </c>
      <c r="I107" s="5"/>
      <c r="J107" s="5" t="s">
        <v>6</v>
      </c>
      <c r="K107" s="5"/>
      <c r="L107" s="99" t="s">
        <v>7</v>
      </c>
      <c r="M107" s="100"/>
      <c r="N107" s="95" t="s">
        <v>8</v>
      </c>
      <c r="O107" s="95" t="s">
        <v>9</v>
      </c>
    </row>
    <row r="108" spans="1:15" ht="15.75" hidden="1">
      <c r="A108" s="152"/>
      <c r="B108" s="102"/>
      <c r="C108" s="105"/>
      <c r="D108" s="106"/>
      <c r="E108" s="102"/>
      <c r="F108" s="102"/>
      <c r="G108" s="5"/>
      <c r="H108" s="4" t="s">
        <v>10</v>
      </c>
      <c r="I108" s="4" t="s">
        <v>11</v>
      </c>
      <c r="J108" s="4" t="s">
        <v>10</v>
      </c>
      <c r="K108" s="4" t="s">
        <v>11</v>
      </c>
      <c r="L108" s="79" t="s">
        <v>38</v>
      </c>
      <c r="M108" s="5" t="s">
        <v>39</v>
      </c>
      <c r="N108" s="97"/>
      <c r="O108" s="97"/>
    </row>
    <row r="109" spans="1:15" ht="15.75" hidden="1">
      <c r="A109" s="153"/>
      <c r="B109" s="96"/>
      <c r="C109" s="107"/>
      <c r="D109" s="108"/>
      <c r="E109" s="96"/>
      <c r="F109" s="96"/>
      <c r="G109" s="5"/>
      <c r="H109" s="4"/>
      <c r="I109" s="4"/>
      <c r="J109" s="4"/>
      <c r="K109" s="4"/>
      <c r="L109" s="5"/>
      <c r="M109" s="5"/>
      <c r="N109" s="98"/>
      <c r="O109" s="98"/>
    </row>
    <row r="110" spans="1:18" ht="15.75" hidden="1">
      <c r="A110" s="2">
        <v>1</v>
      </c>
      <c r="B110" s="81" t="str">
        <f aca="true" t="shared" si="5" ref="B110:F122">B67</f>
        <v>CN-2355-K55</v>
      </c>
      <c r="C110" s="89" t="str">
        <f t="shared" si="5"/>
        <v>Mai Điền Vĩ</v>
      </c>
      <c r="D110" s="90" t="str">
        <f t="shared" si="5"/>
        <v>Nam</v>
      </c>
      <c r="E110" s="112" t="str">
        <f t="shared" si="5"/>
        <v>27/03/1991</v>
      </c>
      <c r="F110" s="3" t="str">
        <f t="shared" si="5"/>
        <v>BRVT</v>
      </c>
      <c r="G110" s="91"/>
      <c r="H110" s="91"/>
      <c r="I110" s="91"/>
      <c r="J110" s="140"/>
      <c r="K110" s="140"/>
      <c r="L110" s="140"/>
      <c r="M110" s="91"/>
      <c r="N110" s="117">
        <f>ROUND(L110*0.7+J110*0.3,1)</f>
        <v>0</v>
      </c>
      <c r="O110" s="118" t="str">
        <f>IF(N110&lt;5,"Thi lại","")</f>
        <v>Thi lại</v>
      </c>
      <c r="Q110" s="122"/>
      <c r="R110" s="122"/>
    </row>
    <row r="111" spans="1:18" ht="15.75" hidden="1">
      <c r="A111" s="2">
        <v>2</v>
      </c>
      <c r="B111" s="81" t="str">
        <f t="shared" si="5"/>
        <v>CN-2360-K57</v>
      </c>
      <c r="C111" s="89" t="str">
        <f t="shared" si="5"/>
        <v>Hàn Thị Ngọc </v>
      </c>
      <c r="D111" s="90" t="str">
        <f t="shared" si="5"/>
        <v>Hà</v>
      </c>
      <c r="E111" s="112" t="str">
        <f t="shared" si="5"/>
        <v>08/02/1986</v>
      </c>
      <c r="F111" s="3" t="str">
        <f t="shared" si="5"/>
        <v>Bình Thuận</v>
      </c>
      <c r="G111" s="91"/>
      <c r="H111" s="91"/>
      <c r="I111" s="91"/>
      <c r="J111" s="141"/>
      <c r="K111" s="141"/>
      <c r="L111" s="141"/>
      <c r="M111" s="91"/>
      <c r="N111" s="117">
        <f aca="true" t="shared" si="6" ref="N111:N122">ROUND(L111*0.7+J111*0.3,1)</f>
        <v>0</v>
      </c>
      <c r="O111" s="118" t="str">
        <f aca="true" t="shared" si="7" ref="O111:O122">IF(N111&lt;5,"Thi lại","")</f>
        <v>Thi lại</v>
      </c>
      <c r="Q111" s="126"/>
      <c r="R111" s="126"/>
    </row>
    <row r="112" spans="1:18" ht="15.75" hidden="1">
      <c r="A112" s="2">
        <v>3</v>
      </c>
      <c r="B112" s="81" t="str">
        <f t="shared" si="5"/>
        <v>CN-2361-K57</v>
      </c>
      <c r="C112" s="89" t="str">
        <f t="shared" si="5"/>
        <v>Phan Thanh</v>
      </c>
      <c r="D112" s="90" t="str">
        <f t="shared" si="5"/>
        <v>Long</v>
      </c>
      <c r="E112" s="112" t="str">
        <f t="shared" si="5"/>
        <v>01/03/1988</v>
      </c>
      <c r="F112" s="3" t="str">
        <f t="shared" si="5"/>
        <v>Đồng Nai</v>
      </c>
      <c r="G112" s="91"/>
      <c r="H112" s="91"/>
      <c r="I112" s="91"/>
      <c r="J112" s="141"/>
      <c r="K112" s="141"/>
      <c r="L112" s="141"/>
      <c r="M112" s="91"/>
      <c r="N112" s="117">
        <f t="shared" si="6"/>
        <v>0</v>
      </c>
      <c r="O112" s="118" t="str">
        <f t="shared" si="7"/>
        <v>Thi lại</v>
      </c>
      <c r="Q112" s="126"/>
      <c r="R112" s="126"/>
    </row>
    <row r="113" spans="1:18" ht="16.5" hidden="1">
      <c r="A113" s="2">
        <v>4</v>
      </c>
      <c r="B113" s="81" t="str">
        <f t="shared" si="5"/>
        <v>CN-2345-K59</v>
      </c>
      <c r="C113" s="89" t="str">
        <f t="shared" si="5"/>
        <v>Võ Trung </v>
      </c>
      <c r="D113" s="90" t="str">
        <f t="shared" si="5"/>
        <v>Đông</v>
      </c>
      <c r="E113" s="112" t="str">
        <f t="shared" si="5"/>
        <v>30/11/1996</v>
      </c>
      <c r="F113" s="3" t="str">
        <f t="shared" si="5"/>
        <v>BRVT</v>
      </c>
      <c r="G113" s="91"/>
      <c r="H113" s="91"/>
      <c r="I113" s="91"/>
      <c r="J113" s="139"/>
      <c r="K113" s="139"/>
      <c r="L113" s="141"/>
      <c r="M113" s="91"/>
      <c r="N113" s="117">
        <f t="shared" si="6"/>
        <v>0</v>
      </c>
      <c r="O113" s="118" t="str">
        <f t="shared" si="7"/>
        <v>Thi lại</v>
      </c>
      <c r="Q113" s="126"/>
      <c r="R113" s="126"/>
    </row>
    <row r="114" spans="1:18" ht="16.5" hidden="1">
      <c r="A114" s="2">
        <v>5</v>
      </c>
      <c r="B114" s="81" t="str">
        <f t="shared" si="5"/>
        <v>CN-2346-K59</v>
      </c>
      <c r="C114" s="89" t="str">
        <f t="shared" si="5"/>
        <v>Đinh Xuân </v>
      </c>
      <c r="D114" s="90" t="str">
        <f t="shared" si="5"/>
        <v>Hậu</v>
      </c>
      <c r="E114" s="112" t="str">
        <f t="shared" si="5"/>
        <v>26/11/1995</v>
      </c>
      <c r="F114" s="3" t="str">
        <f t="shared" si="5"/>
        <v>BRVT</v>
      </c>
      <c r="G114" s="91"/>
      <c r="H114" s="91"/>
      <c r="I114" s="91"/>
      <c r="J114" s="139"/>
      <c r="K114" s="139"/>
      <c r="L114" s="141"/>
      <c r="M114" s="91"/>
      <c r="N114" s="117">
        <f t="shared" si="6"/>
        <v>0</v>
      </c>
      <c r="O114" s="118" t="str">
        <f t="shared" si="7"/>
        <v>Thi lại</v>
      </c>
      <c r="Q114" s="126"/>
      <c r="R114" s="126"/>
    </row>
    <row r="115" spans="1:18" ht="16.5" hidden="1">
      <c r="A115" s="2">
        <v>6</v>
      </c>
      <c r="B115" s="81" t="str">
        <f t="shared" si="5"/>
        <v>CN-2348-K59</v>
      </c>
      <c r="C115" s="89" t="str">
        <f t="shared" si="5"/>
        <v>Nguyễn Đình</v>
      </c>
      <c r="D115" s="90" t="str">
        <f t="shared" si="5"/>
        <v>Duy</v>
      </c>
      <c r="E115" s="112" t="str">
        <f t="shared" si="5"/>
        <v>20/02/1994</v>
      </c>
      <c r="F115" s="3" t="str">
        <f t="shared" si="5"/>
        <v>BRVT</v>
      </c>
      <c r="G115" s="91"/>
      <c r="H115" s="91"/>
      <c r="I115" s="91"/>
      <c r="J115" s="139"/>
      <c r="K115" s="139"/>
      <c r="L115" s="141"/>
      <c r="M115" s="91"/>
      <c r="N115" s="117">
        <f t="shared" si="6"/>
        <v>0</v>
      </c>
      <c r="O115" s="118" t="str">
        <f t="shared" si="7"/>
        <v>Thi lại</v>
      </c>
      <c r="Q115" s="126"/>
      <c r="R115" s="126"/>
    </row>
    <row r="116" spans="1:18" ht="16.5" hidden="1">
      <c r="A116" s="2">
        <v>7</v>
      </c>
      <c r="B116" s="81" t="str">
        <f t="shared" si="5"/>
        <v>CN-2354-K63</v>
      </c>
      <c r="C116" s="89" t="str">
        <f t="shared" si="5"/>
        <v>Nguyễn Thị Kim </v>
      </c>
      <c r="D116" s="90" t="str">
        <f t="shared" si="5"/>
        <v>Hồng</v>
      </c>
      <c r="E116" s="112" t="str">
        <f t="shared" si="5"/>
        <v>19/08/1981</v>
      </c>
      <c r="F116" s="3" t="str">
        <f t="shared" si="5"/>
        <v>Long Đất</v>
      </c>
      <c r="G116" s="91"/>
      <c r="H116" s="91"/>
      <c r="I116" s="91"/>
      <c r="J116" s="139"/>
      <c r="K116" s="139"/>
      <c r="L116" s="141"/>
      <c r="M116" s="91"/>
      <c r="N116" s="117">
        <f t="shared" si="6"/>
        <v>0</v>
      </c>
      <c r="O116" s="118" t="str">
        <f t="shared" si="7"/>
        <v>Thi lại</v>
      </c>
      <c r="Q116" s="126"/>
      <c r="R116" s="126"/>
    </row>
    <row r="117" spans="1:18" ht="16.5" hidden="1">
      <c r="A117" s="2">
        <v>8</v>
      </c>
      <c r="B117" s="81" t="str">
        <f t="shared" si="5"/>
        <v>CN-2322-K53</v>
      </c>
      <c r="C117" s="89" t="str">
        <f t="shared" si="5"/>
        <v>Nguyễn Thanh</v>
      </c>
      <c r="D117" s="90" t="str">
        <f t="shared" si="5"/>
        <v>Sang</v>
      </c>
      <c r="E117" s="112">
        <f t="shared" si="5"/>
        <v>30645</v>
      </c>
      <c r="F117" s="3" t="str">
        <f t="shared" si="5"/>
        <v>BRVT</v>
      </c>
      <c r="G117" s="91"/>
      <c r="H117" s="91"/>
      <c r="I117" s="91"/>
      <c r="J117" s="139"/>
      <c r="K117" s="139"/>
      <c r="L117" s="141"/>
      <c r="M117" s="91"/>
      <c r="N117" s="117">
        <f t="shared" si="6"/>
        <v>0</v>
      </c>
      <c r="O117" s="118" t="str">
        <f t="shared" si="7"/>
        <v>Thi lại</v>
      </c>
      <c r="Q117" s="126"/>
      <c r="R117" s="126"/>
    </row>
    <row r="118" spans="1:18" ht="16.5" hidden="1">
      <c r="A118" s="2">
        <v>9</v>
      </c>
      <c r="B118" s="81" t="str">
        <f t="shared" si="5"/>
        <v>CN-2368-K63</v>
      </c>
      <c r="C118" s="89" t="str">
        <f t="shared" si="5"/>
        <v>Phạm Lập</v>
      </c>
      <c r="D118" s="90" t="str">
        <f t="shared" si="5"/>
        <v>Công</v>
      </c>
      <c r="E118" s="112" t="str">
        <f t="shared" si="5"/>
        <v>20/04/1993</v>
      </c>
      <c r="F118" s="3" t="str">
        <f t="shared" si="5"/>
        <v>BRVT</v>
      </c>
      <c r="G118" s="91"/>
      <c r="H118" s="91"/>
      <c r="I118" s="91"/>
      <c r="J118" s="139"/>
      <c r="K118" s="139"/>
      <c r="L118" s="141"/>
      <c r="M118" s="91"/>
      <c r="N118" s="117">
        <f t="shared" si="6"/>
        <v>0</v>
      </c>
      <c r="O118" s="118" t="str">
        <f t="shared" si="7"/>
        <v>Thi lại</v>
      </c>
      <c r="Q118" s="126"/>
      <c r="R118" s="126"/>
    </row>
    <row r="119" spans="1:18" ht="16.5" hidden="1">
      <c r="A119" s="2">
        <v>10</v>
      </c>
      <c r="B119" s="81" t="str">
        <f t="shared" si="5"/>
        <v>CN-2368-K63</v>
      </c>
      <c r="C119" s="89" t="str">
        <f t="shared" si="5"/>
        <v>Đào Thu </v>
      </c>
      <c r="D119" s="90" t="str">
        <f t="shared" si="5"/>
        <v>Trinh</v>
      </c>
      <c r="E119" s="112" t="str">
        <f t="shared" si="5"/>
        <v>26/10/1985</v>
      </c>
      <c r="F119" s="3" t="str">
        <f t="shared" si="5"/>
        <v>Đồng Nai</v>
      </c>
      <c r="G119" s="91"/>
      <c r="H119" s="91"/>
      <c r="I119" s="91"/>
      <c r="J119" s="139"/>
      <c r="K119" s="139"/>
      <c r="L119" s="141"/>
      <c r="M119" s="91"/>
      <c r="N119" s="117">
        <f t="shared" si="6"/>
        <v>0</v>
      </c>
      <c r="O119" s="118" t="str">
        <f t="shared" si="7"/>
        <v>Thi lại</v>
      </c>
      <c r="Q119" s="126"/>
      <c r="R119" s="126"/>
    </row>
    <row r="120" spans="1:18" ht="16.5" hidden="1">
      <c r="A120" s="2">
        <v>11</v>
      </c>
      <c r="B120" s="81" t="str">
        <f t="shared" si="5"/>
        <v>CN-2572-K63</v>
      </c>
      <c r="C120" s="89" t="str">
        <f t="shared" si="5"/>
        <v>Trần Hữu </v>
      </c>
      <c r="D120" s="90" t="str">
        <f t="shared" si="5"/>
        <v>Đức</v>
      </c>
      <c r="E120" s="112" t="str">
        <f t="shared" si="5"/>
        <v>28/01/1999</v>
      </c>
      <c r="F120" s="3" t="str">
        <f t="shared" si="5"/>
        <v>BRVT</v>
      </c>
      <c r="G120" s="91"/>
      <c r="H120" s="91"/>
      <c r="I120" s="91"/>
      <c r="J120" s="139"/>
      <c r="K120" s="139"/>
      <c r="L120" s="141"/>
      <c r="M120" s="91"/>
      <c r="N120" s="117">
        <f t="shared" si="6"/>
        <v>0</v>
      </c>
      <c r="O120" s="118" t="str">
        <f t="shared" si="7"/>
        <v>Thi lại</v>
      </c>
      <c r="Q120" s="126"/>
      <c r="R120" s="126"/>
    </row>
    <row r="121" spans="1:18" ht="16.5" hidden="1">
      <c r="A121" s="2">
        <v>12</v>
      </c>
      <c r="B121" s="81" t="str">
        <f t="shared" si="5"/>
        <v>CN-2573-K63</v>
      </c>
      <c r="C121" s="89" t="str">
        <f t="shared" si="5"/>
        <v>Lê Phúc</v>
      </c>
      <c r="D121" s="90" t="str">
        <f t="shared" si="5"/>
        <v>Hiền</v>
      </c>
      <c r="E121" s="112" t="str">
        <f t="shared" si="5"/>
        <v>07/01/2000</v>
      </c>
      <c r="F121" s="3" t="str">
        <f t="shared" si="5"/>
        <v>BRVT</v>
      </c>
      <c r="G121" s="91"/>
      <c r="H121" s="91"/>
      <c r="I121" s="91"/>
      <c r="J121" s="139"/>
      <c r="K121" s="139"/>
      <c r="L121" s="141"/>
      <c r="M121" s="91"/>
      <c r="N121" s="117">
        <f t="shared" si="6"/>
        <v>0</v>
      </c>
      <c r="O121" s="118" t="str">
        <f t="shared" si="7"/>
        <v>Thi lại</v>
      </c>
      <c r="Q121" s="126"/>
      <c r="R121" s="126"/>
    </row>
    <row r="122" spans="1:18" ht="16.5" hidden="1">
      <c r="A122" s="2">
        <v>13</v>
      </c>
      <c r="B122" s="81" t="str">
        <f t="shared" si="5"/>
        <v>CN-2574-K63</v>
      </c>
      <c r="C122" s="89" t="str">
        <f t="shared" si="5"/>
        <v>Võ Thành</v>
      </c>
      <c r="D122" s="90" t="str">
        <f t="shared" si="5"/>
        <v>Tài</v>
      </c>
      <c r="E122" s="112" t="str">
        <f t="shared" si="5"/>
        <v>23/09/2000</v>
      </c>
      <c r="F122" s="3" t="str">
        <f t="shared" si="5"/>
        <v>BRVT</v>
      </c>
      <c r="G122" s="91"/>
      <c r="H122" s="91"/>
      <c r="I122" s="91"/>
      <c r="J122" s="139"/>
      <c r="K122" s="139"/>
      <c r="L122" s="141"/>
      <c r="M122" s="91"/>
      <c r="N122" s="117">
        <f t="shared" si="6"/>
        <v>0</v>
      </c>
      <c r="O122" s="118" t="str">
        <f t="shared" si="7"/>
        <v>Thi lại</v>
      </c>
      <c r="Q122" s="126"/>
      <c r="R122" s="126"/>
    </row>
    <row r="123" ht="15.75" hidden="1"/>
    <row r="124" ht="15.75" hidden="1"/>
    <row r="125" ht="15.75" hidden="1"/>
    <row r="126" ht="15.75" hidden="1"/>
    <row r="127" ht="15.75" hidden="1">
      <c r="A127" s="6">
        <f>C51</f>
        <v>0</v>
      </c>
    </row>
    <row r="128" spans="1:15" ht="63.75" customHeight="1" hidden="1">
      <c r="A128" s="151" t="s">
        <v>0</v>
      </c>
      <c r="B128" s="95" t="s">
        <v>40</v>
      </c>
      <c r="C128" s="103" t="s">
        <v>1</v>
      </c>
      <c r="D128" s="104"/>
      <c r="E128" s="101" t="s">
        <v>2</v>
      </c>
      <c r="F128" s="101" t="s">
        <v>3</v>
      </c>
      <c r="G128" s="5" t="s">
        <v>4</v>
      </c>
      <c r="H128" s="5" t="s">
        <v>5</v>
      </c>
      <c r="I128" s="5"/>
      <c r="J128" s="5" t="s">
        <v>6</v>
      </c>
      <c r="K128" s="5"/>
      <c r="L128" s="99" t="s">
        <v>7</v>
      </c>
      <c r="M128" s="100"/>
      <c r="N128" s="95" t="s">
        <v>8</v>
      </c>
      <c r="O128" s="95" t="s">
        <v>9</v>
      </c>
    </row>
    <row r="129" spans="1:15" ht="15.75" hidden="1">
      <c r="A129" s="152"/>
      <c r="B129" s="97"/>
      <c r="C129" s="105"/>
      <c r="D129" s="106"/>
      <c r="E129" s="102"/>
      <c r="F129" s="102"/>
      <c r="G129" s="5"/>
      <c r="H129" s="4" t="s">
        <v>10</v>
      </c>
      <c r="I129" s="4" t="s">
        <v>11</v>
      </c>
      <c r="J129" s="4" t="s">
        <v>10</v>
      </c>
      <c r="K129" s="4" t="s">
        <v>11</v>
      </c>
      <c r="L129" s="79" t="s">
        <v>38</v>
      </c>
      <c r="M129" s="5" t="s">
        <v>39</v>
      </c>
      <c r="N129" s="97"/>
      <c r="O129" s="97"/>
    </row>
    <row r="130" spans="1:15" ht="15.75" hidden="1">
      <c r="A130" s="153"/>
      <c r="B130" s="98"/>
      <c r="C130" s="107"/>
      <c r="D130" s="108"/>
      <c r="E130" s="96"/>
      <c r="F130" s="96"/>
      <c r="G130" s="5"/>
      <c r="H130" s="4"/>
      <c r="I130" s="4"/>
      <c r="J130" s="4"/>
      <c r="K130" s="4"/>
      <c r="L130" s="5"/>
      <c r="M130" s="5"/>
      <c r="N130" s="98"/>
      <c r="O130" s="98"/>
    </row>
    <row r="131" spans="1:18" ht="16.5" hidden="1">
      <c r="A131" s="2">
        <v>1</v>
      </c>
      <c r="B131" s="81" t="str">
        <f aca="true" t="shared" si="8" ref="B131:F143">B67</f>
        <v>CN-2355-K55</v>
      </c>
      <c r="C131" s="81" t="str">
        <f t="shared" si="8"/>
        <v>Mai Điền Vĩ</v>
      </c>
      <c r="D131" s="81" t="str">
        <f t="shared" si="8"/>
        <v>Nam</v>
      </c>
      <c r="E131" s="81" t="str">
        <f t="shared" si="8"/>
        <v>27/03/1991</v>
      </c>
      <c r="F131" s="81" t="str">
        <f t="shared" si="8"/>
        <v>BRVT</v>
      </c>
      <c r="G131" s="91"/>
      <c r="H131" s="91"/>
      <c r="I131" s="91"/>
      <c r="J131" s="131"/>
      <c r="K131" s="130"/>
      <c r="L131" s="140"/>
      <c r="M131" s="91"/>
      <c r="N131" s="117">
        <f>ROUND(L131*0.7+J131*0.3,1)</f>
        <v>0</v>
      </c>
      <c r="O131" s="118" t="str">
        <f>IF(MAX(J131:L131)=0,"Học Lại",IF(N131&lt;5,"Thi lại",""))</f>
        <v>Học Lại</v>
      </c>
      <c r="Q131" s="123"/>
      <c r="R131" s="122"/>
    </row>
    <row r="132" spans="1:18" ht="16.5" hidden="1">
      <c r="A132" s="2">
        <v>2</v>
      </c>
      <c r="B132" s="81" t="str">
        <f t="shared" si="8"/>
        <v>CN-2360-K57</v>
      </c>
      <c r="C132" s="81" t="str">
        <f t="shared" si="8"/>
        <v>Hàn Thị Ngọc </v>
      </c>
      <c r="D132" s="81" t="str">
        <f t="shared" si="8"/>
        <v>Hà</v>
      </c>
      <c r="E132" s="81" t="str">
        <f t="shared" si="8"/>
        <v>08/02/1986</v>
      </c>
      <c r="F132" s="81" t="str">
        <f t="shared" si="8"/>
        <v>Bình Thuận</v>
      </c>
      <c r="G132" s="91"/>
      <c r="H132" s="91"/>
      <c r="I132" s="91"/>
      <c r="J132" s="131"/>
      <c r="K132" s="130"/>
      <c r="L132" s="140"/>
      <c r="M132" s="91"/>
      <c r="N132" s="117">
        <f aca="true" t="shared" si="9" ref="N132:N143">ROUND(L132*0.7+J132*0.3,1)</f>
        <v>0</v>
      </c>
      <c r="O132" s="118" t="str">
        <f aca="true" t="shared" si="10" ref="O132:O143">IF(MAX(J132:L132)=0,"Học Lại",IF(N132&lt;5,"Thi lại",""))</f>
        <v>Học Lại</v>
      </c>
      <c r="Q132" s="123"/>
      <c r="R132" s="126"/>
    </row>
    <row r="133" spans="1:18" ht="16.5" hidden="1">
      <c r="A133" s="2">
        <v>3</v>
      </c>
      <c r="B133" s="81" t="str">
        <f t="shared" si="8"/>
        <v>CN-2361-K57</v>
      </c>
      <c r="C133" s="81" t="str">
        <f t="shared" si="8"/>
        <v>Phan Thanh</v>
      </c>
      <c r="D133" s="81" t="str">
        <f t="shared" si="8"/>
        <v>Long</v>
      </c>
      <c r="E133" s="81" t="str">
        <f t="shared" si="8"/>
        <v>01/03/1988</v>
      </c>
      <c r="F133" s="81" t="str">
        <f t="shared" si="8"/>
        <v>Đồng Nai</v>
      </c>
      <c r="G133" s="91"/>
      <c r="H133" s="91"/>
      <c r="I133" s="91"/>
      <c r="J133" s="131"/>
      <c r="K133" s="130"/>
      <c r="L133" s="140"/>
      <c r="M133" s="91"/>
      <c r="N133" s="117">
        <f t="shared" si="9"/>
        <v>0</v>
      </c>
      <c r="O133" s="118" t="str">
        <f t="shared" si="10"/>
        <v>Học Lại</v>
      </c>
      <c r="Q133" s="123"/>
      <c r="R133" s="126"/>
    </row>
    <row r="134" spans="1:18" ht="16.5" hidden="1">
      <c r="A134" s="2">
        <v>4</v>
      </c>
      <c r="B134" s="81" t="str">
        <f t="shared" si="8"/>
        <v>CN-2345-K59</v>
      </c>
      <c r="C134" s="81" t="str">
        <f t="shared" si="8"/>
        <v>Võ Trung </v>
      </c>
      <c r="D134" s="81" t="str">
        <f t="shared" si="8"/>
        <v>Đông</v>
      </c>
      <c r="E134" s="81" t="str">
        <f t="shared" si="8"/>
        <v>30/11/1996</v>
      </c>
      <c r="F134" s="81" t="str">
        <f t="shared" si="8"/>
        <v>BRVT</v>
      </c>
      <c r="G134" s="91"/>
      <c r="H134" s="91"/>
      <c r="I134" s="91"/>
      <c r="J134" s="131"/>
      <c r="K134" s="130"/>
      <c r="L134" s="140"/>
      <c r="M134" s="91"/>
      <c r="N134" s="117">
        <f t="shared" si="9"/>
        <v>0</v>
      </c>
      <c r="O134" s="118" t="str">
        <f t="shared" si="10"/>
        <v>Học Lại</v>
      </c>
      <c r="Q134" s="123"/>
      <c r="R134" s="126"/>
    </row>
    <row r="135" spans="1:18" ht="16.5" hidden="1">
      <c r="A135" s="2">
        <v>5</v>
      </c>
      <c r="B135" s="81" t="str">
        <f t="shared" si="8"/>
        <v>CN-2346-K59</v>
      </c>
      <c r="C135" s="81" t="str">
        <f t="shared" si="8"/>
        <v>Đinh Xuân </v>
      </c>
      <c r="D135" s="81" t="str">
        <f t="shared" si="8"/>
        <v>Hậu</v>
      </c>
      <c r="E135" s="81" t="str">
        <f t="shared" si="8"/>
        <v>26/11/1995</v>
      </c>
      <c r="F135" s="81" t="str">
        <f t="shared" si="8"/>
        <v>BRVT</v>
      </c>
      <c r="G135" s="91"/>
      <c r="H135" s="91"/>
      <c r="I135" s="91"/>
      <c r="J135" s="131"/>
      <c r="K135" s="130"/>
      <c r="L135" s="140"/>
      <c r="M135" s="91"/>
      <c r="N135" s="117">
        <f t="shared" si="9"/>
        <v>0</v>
      </c>
      <c r="O135" s="118" t="str">
        <f t="shared" si="10"/>
        <v>Học Lại</v>
      </c>
      <c r="Q135" s="123"/>
      <c r="R135" s="126"/>
    </row>
    <row r="136" spans="1:18" ht="16.5" hidden="1">
      <c r="A136" s="2">
        <v>6</v>
      </c>
      <c r="B136" s="81" t="str">
        <f t="shared" si="8"/>
        <v>CN-2348-K59</v>
      </c>
      <c r="C136" s="81" t="str">
        <f t="shared" si="8"/>
        <v>Nguyễn Đình</v>
      </c>
      <c r="D136" s="81" t="str">
        <f t="shared" si="8"/>
        <v>Duy</v>
      </c>
      <c r="E136" s="81" t="str">
        <f t="shared" si="8"/>
        <v>20/02/1994</v>
      </c>
      <c r="F136" s="81" t="str">
        <f t="shared" si="8"/>
        <v>BRVT</v>
      </c>
      <c r="G136" s="91"/>
      <c r="H136" s="91"/>
      <c r="I136" s="91"/>
      <c r="J136" s="131"/>
      <c r="K136" s="130"/>
      <c r="L136" s="140"/>
      <c r="M136" s="91"/>
      <c r="N136" s="117">
        <f t="shared" si="9"/>
        <v>0</v>
      </c>
      <c r="O136" s="118" t="str">
        <f t="shared" si="10"/>
        <v>Học Lại</v>
      </c>
      <c r="Q136" s="123"/>
      <c r="R136" s="126"/>
    </row>
    <row r="137" spans="1:18" ht="16.5" hidden="1">
      <c r="A137" s="2">
        <v>7</v>
      </c>
      <c r="B137" s="81" t="str">
        <f t="shared" si="8"/>
        <v>CN-2354-K63</v>
      </c>
      <c r="C137" s="81" t="str">
        <f t="shared" si="8"/>
        <v>Nguyễn Thị Kim </v>
      </c>
      <c r="D137" s="81" t="str">
        <f t="shared" si="8"/>
        <v>Hồng</v>
      </c>
      <c r="E137" s="81" t="str">
        <f t="shared" si="8"/>
        <v>19/08/1981</v>
      </c>
      <c r="F137" s="81" t="str">
        <f t="shared" si="8"/>
        <v>Long Đất</v>
      </c>
      <c r="G137" s="91"/>
      <c r="H137" s="91"/>
      <c r="I137" s="91"/>
      <c r="J137" s="131"/>
      <c r="K137" s="130"/>
      <c r="L137" s="140"/>
      <c r="M137" s="91"/>
      <c r="N137" s="117">
        <f t="shared" si="9"/>
        <v>0</v>
      </c>
      <c r="O137" s="118" t="str">
        <f t="shared" si="10"/>
        <v>Học Lại</v>
      </c>
      <c r="Q137" s="123"/>
      <c r="R137" s="126"/>
    </row>
    <row r="138" spans="1:18" ht="16.5" hidden="1">
      <c r="A138" s="2">
        <v>8</v>
      </c>
      <c r="B138" s="81" t="str">
        <f t="shared" si="8"/>
        <v>CN-2322-K53</v>
      </c>
      <c r="C138" s="81" t="str">
        <f t="shared" si="8"/>
        <v>Nguyễn Thanh</v>
      </c>
      <c r="D138" s="81" t="str">
        <f t="shared" si="8"/>
        <v>Sang</v>
      </c>
      <c r="E138" s="81">
        <f t="shared" si="8"/>
        <v>30645</v>
      </c>
      <c r="F138" s="81" t="str">
        <f t="shared" si="8"/>
        <v>BRVT</v>
      </c>
      <c r="G138" s="91"/>
      <c r="H138" s="91"/>
      <c r="I138" s="91"/>
      <c r="J138" s="131"/>
      <c r="K138" s="130"/>
      <c r="L138" s="140"/>
      <c r="M138" s="91"/>
      <c r="N138" s="117">
        <f t="shared" si="9"/>
        <v>0</v>
      </c>
      <c r="O138" s="118" t="str">
        <f t="shared" si="10"/>
        <v>Học Lại</v>
      </c>
      <c r="Q138" s="123"/>
      <c r="R138" s="126"/>
    </row>
    <row r="139" spans="1:18" ht="16.5" hidden="1">
      <c r="A139" s="2">
        <v>9</v>
      </c>
      <c r="B139" s="81" t="str">
        <f t="shared" si="8"/>
        <v>CN-2368-K63</v>
      </c>
      <c r="C139" s="81" t="str">
        <f t="shared" si="8"/>
        <v>Phạm Lập</v>
      </c>
      <c r="D139" s="81" t="str">
        <f t="shared" si="8"/>
        <v>Công</v>
      </c>
      <c r="E139" s="81" t="str">
        <f t="shared" si="8"/>
        <v>20/04/1993</v>
      </c>
      <c r="F139" s="81" t="str">
        <f t="shared" si="8"/>
        <v>BRVT</v>
      </c>
      <c r="G139" s="91"/>
      <c r="H139" s="91"/>
      <c r="I139" s="91"/>
      <c r="J139" s="131"/>
      <c r="K139" s="130"/>
      <c r="L139" s="140"/>
      <c r="M139" s="91"/>
      <c r="N139" s="117">
        <f t="shared" si="9"/>
        <v>0</v>
      </c>
      <c r="O139" s="118" t="str">
        <f t="shared" si="10"/>
        <v>Học Lại</v>
      </c>
      <c r="Q139" s="123"/>
      <c r="R139" s="126"/>
    </row>
    <row r="140" spans="1:18" ht="16.5" hidden="1">
      <c r="A140" s="2">
        <v>10</v>
      </c>
      <c r="B140" s="81" t="str">
        <f t="shared" si="8"/>
        <v>CN-2368-K63</v>
      </c>
      <c r="C140" s="81" t="str">
        <f t="shared" si="8"/>
        <v>Đào Thu </v>
      </c>
      <c r="D140" s="81" t="str">
        <f t="shared" si="8"/>
        <v>Trinh</v>
      </c>
      <c r="E140" s="81" t="str">
        <f t="shared" si="8"/>
        <v>26/10/1985</v>
      </c>
      <c r="F140" s="81" t="str">
        <f t="shared" si="8"/>
        <v>Đồng Nai</v>
      </c>
      <c r="G140" s="91"/>
      <c r="H140" s="91"/>
      <c r="I140" s="91"/>
      <c r="J140" s="131"/>
      <c r="K140" s="130"/>
      <c r="L140" s="140"/>
      <c r="M140" s="91"/>
      <c r="N140" s="117">
        <f t="shared" si="9"/>
        <v>0</v>
      </c>
      <c r="O140" s="118" t="str">
        <f t="shared" si="10"/>
        <v>Học Lại</v>
      </c>
      <c r="Q140" s="123"/>
      <c r="R140" s="126"/>
    </row>
    <row r="141" spans="1:18" ht="16.5" hidden="1">
      <c r="A141" s="2">
        <v>11</v>
      </c>
      <c r="B141" s="81" t="str">
        <f t="shared" si="8"/>
        <v>CN-2572-K63</v>
      </c>
      <c r="C141" s="81" t="str">
        <f t="shared" si="8"/>
        <v>Trần Hữu </v>
      </c>
      <c r="D141" s="81" t="str">
        <f t="shared" si="8"/>
        <v>Đức</v>
      </c>
      <c r="E141" s="81" t="str">
        <f t="shared" si="8"/>
        <v>28/01/1999</v>
      </c>
      <c r="F141" s="81" t="str">
        <f t="shared" si="8"/>
        <v>BRVT</v>
      </c>
      <c r="G141" s="91"/>
      <c r="H141" s="91"/>
      <c r="I141" s="91"/>
      <c r="J141" s="131"/>
      <c r="K141" s="130"/>
      <c r="L141" s="140"/>
      <c r="M141" s="91"/>
      <c r="N141" s="117">
        <f t="shared" si="9"/>
        <v>0</v>
      </c>
      <c r="O141" s="118" t="str">
        <f t="shared" si="10"/>
        <v>Học Lại</v>
      </c>
      <c r="Q141" s="123"/>
      <c r="R141" s="126"/>
    </row>
    <row r="142" spans="1:18" ht="16.5" hidden="1">
      <c r="A142" s="2">
        <v>12</v>
      </c>
      <c r="B142" s="81" t="str">
        <f t="shared" si="8"/>
        <v>CN-2573-K63</v>
      </c>
      <c r="C142" s="81" t="str">
        <f t="shared" si="8"/>
        <v>Lê Phúc</v>
      </c>
      <c r="D142" s="81" t="str">
        <f t="shared" si="8"/>
        <v>Hiền</v>
      </c>
      <c r="E142" s="81" t="str">
        <f t="shared" si="8"/>
        <v>07/01/2000</v>
      </c>
      <c r="F142" s="81" t="str">
        <f t="shared" si="8"/>
        <v>BRVT</v>
      </c>
      <c r="G142" s="91"/>
      <c r="H142" s="91"/>
      <c r="I142" s="91"/>
      <c r="J142" s="131"/>
      <c r="K142" s="130"/>
      <c r="L142" s="140"/>
      <c r="M142" s="91"/>
      <c r="N142" s="117">
        <f t="shared" si="9"/>
        <v>0</v>
      </c>
      <c r="O142" s="118" t="str">
        <f t="shared" si="10"/>
        <v>Học Lại</v>
      </c>
      <c r="Q142" s="123"/>
      <c r="R142" s="126"/>
    </row>
    <row r="143" spans="1:18" ht="16.5" hidden="1">
      <c r="A143" s="2">
        <v>13</v>
      </c>
      <c r="B143" s="81" t="str">
        <f t="shared" si="8"/>
        <v>CN-2574-K63</v>
      </c>
      <c r="C143" s="81" t="str">
        <f t="shared" si="8"/>
        <v>Võ Thành</v>
      </c>
      <c r="D143" s="81" t="str">
        <f t="shared" si="8"/>
        <v>Tài</v>
      </c>
      <c r="E143" s="81" t="str">
        <f t="shared" si="8"/>
        <v>23/09/2000</v>
      </c>
      <c r="F143" s="81" t="str">
        <f t="shared" si="8"/>
        <v>BRVT</v>
      </c>
      <c r="G143" s="91"/>
      <c r="H143" s="91"/>
      <c r="I143" s="91"/>
      <c r="J143" s="131"/>
      <c r="K143" s="130"/>
      <c r="L143" s="140"/>
      <c r="M143" s="91"/>
      <c r="N143" s="117">
        <f t="shared" si="9"/>
        <v>0</v>
      </c>
      <c r="O143" s="118" t="str">
        <f t="shared" si="10"/>
        <v>Học Lại</v>
      </c>
      <c r="Q143" s="123"/>
      <c r="R143" s="126"/>
    </row>
    <row r="144" ht="15.75" hidden="1"/>
    <row r="145" ht="15.75" hidden="1"/>
    <row r="146" ht="15.75" hidden="1"/>
    <row r="147" ht="15.75" hidden="1"/>
    <row r="148" ht="15.75" hidden="1">
      <c r="A148" s="6">
        <f>C52</f>
        <v>0</v>
      </c>
    </row>
    <row r="149" spans="1:15" ht="63.75" customHeight="1" hidden="1">
      <c r="A149" s="151" t="s">
        <v>0</v>
      </c>
      <c r="B149" s="95" t="s">
        <v>40</v>
      </c>
      <c r="C149" s="103" t="s">
        <v>1</v>
      </c>
      <c r="D149" s="104"/>
      <c r="E149" s="101" t="s">
        <v>2</v>
      </c>
      <c r="F149" s="101" t="s">
        <v>3</v>
      </c>
      <c r="G149" s="5" t="s">
        <v>4</v>
      </c>
      <c r="H149" s="5" t="s">
        <v>5</v>
      </c>
      <c r="I149" s="5"/>
      <c r="J149" s="5" t="s">
        <v>6</v>
      </c>
      <c r="K149" s="5"/>
      <c r="L149" s="99" t="s">
        <v>7</v>
      </c>
      <c r="M149" s="100"/>
      <c r="N149" s="95" t="s">
        <v>8</v>
      </c>
      <c r="O149" s="95" t="s">
        <v>9</v>
      </c>
    </row>
    <row r="150" spans="1:15" ht="15.75" hidden="1">
      <c r="A150" s="152"/>
      <c r="B150" s="102"/>
      <c r="C150" s="105"/>
      <c r="D150" s="106"/>
      <c r="E150" s="102"/>
      <c r="F150" s="102"/>
      <c r="G150" s="5"/>
      <c r="H150" s="4" t="s">
        <v>10</v>
      </c>
      <c r="I150" s="4" t="s">
        <v>11</v>
      </c>
      <c r="J150" s="4" t="s">
        <v>10</v>
      </c>
      <c r="K150" s="4" t="s">
        <v>11</v>
      </c>
      <c r="L150" s="79" t="s">
        <v>38</v>
      </c>
      <c r="M150" s="5" t="s">
        <v>39</v>
      </c>
      <c r="N150" s="97"/>
      <c r="O150" s="97"/>
    </row>
    <row r="151" spans="1:15" ht="15.75" hidden="1">
      <c r="A151" s="153"/>
      <c r="B151" s="96"/>
      <c r="C151" s="107"/>
      <c r="D151" s="108"/>
      <c r="E151" s="96"/>
      <c r="F151" s="96"/>
      <c r="G151" s="5"/>
      <c r="H151" s="4"/>
      <c r="I151" s="4"/>
      <c r="J151" s="4"/>
      <c r="K151" s="4"/>
      <c r="L151" s="5"/>
      <c r="M151" s="5"/>
      <c r="N151" s="98"/>
      <c r="O151" s="98"/>
    </row>
    <row r="152" spans="1:18" ht="15.75" hidden="1">
      <c r="A152" s="2">
        <v>1</v>
      </c>
      <c r="B152" s="81" t="str">
        <f aca="true" t="shared" si="11" ref="B152:F159">B67</f>
        <v>CN-2355-K55</v>
      </c>
      <c r="C152" s="81" t="str">
        <f t="shared" si="11"/>
        <v>Mai Điền Vĩ</v>
      </c>
      <c r="D152" s="81" t="str">
        <f t="shared" si="11"/>
        <v>Nam</v>
      </c>
      <c r="E152" s="81" t="str">
        <f t="shared" si="11"/>
        <v>27/03/1991</v>
      </c>
      <c r="F152" s="81" t="str">
        <f t="shared" si="11"/>
        <v>BRVT</v>
      </c>
      <c r="G152" s="91"/>
      <c r="H152" s="91"/>
      <c r="I152" s="91"/>
      <c r="J152" s="122"/>
      <c r="K152" s="91"/>
      <c r="L152" s="122"/>
      <c r="M152" s="91"/>
      <c r="N152" s="117">
        <f>ROUND(L152*0.7+J152*0.3,1)</f>
        <v>0</v>
      </c>
      <c r="O152" s="118" t="str">
        <f aca="true" t="shared" si="12" ref="O152:O159">IF(N152&lt;5,"Thi lại","")</f>
        <v>Thi lại</v>
      </c>
      <c r="Q152" s="122"/>
      <c r="R152" s="122"/>
    </row>
    <row r="153" spans="1:18" ht="15.75" hidden="1">
      <c r="A153" s="2">
        <v>2</v>
      </c>
      <c r="B153" s="81" t="str">
        <f t="shared" si="11"/>
        <v>CN-2360-K57</v>
      </c>
      <c r="C153" s="81" t="str">
        <f t="shared" si="11"/>
        <v>Hàn Thị Ngọc </v>
      </c>
      <c r="D153" s="81" t="str">
        <f t="shared" si="11"/>
        <v>Hà</v>
      </c>
      <c r="E153" s="81" t="str">
        <f t="shared" si="11"/>
        <v>08/02/1986</v>
      </c>
      <c r="F153" s="81" t="str">
        <f t="shared" si="11"/>
        <v>Bình Thuận</v>
      </c>
      <c r="G153" s="91"/>
      <c r="H153" s="91"/>
      <c r="I153" s="91"/>
      <c r="J153" s="122"/>
      <c r="K153" s="91"/>
      <c r="L153" s="122"/>
      <c r="M153" s="91"/>
      <c r="N153" s="117">
        <f aca="true" t="shared" si="13" ref="N153:N159">ROUND(L153*0.7+J153*0.3,1)</f>
        <v>0</v>
      </c>
      <c r="O153" s="118" t="str">
        <f t="shared" si="12"/>
        <v>Thi lại</v>
      </c>
      <c r="Q153" s="126"/>
      <c r="R153" s="126"/>
    </row>
    <row r="154" spans="1:18" ht="15.75" hidden="1">
      <c r="A154" s="2">
        <v>3</v>
      </c>
      <c r="B154" s="81" t="str">
        <f t="shared" si="11"/>
        <v>CN-2361-K57</v>
      </c>
      <c r="C154" s="81" t="str">
        <f t="shared" si="11"/>
        <v>Phan Thanh</v>
      </c>
      <c r="D154" s="81" t="str">
        <f t="shared" si="11"/>
        <v>Long</v>
      </c>
      <c r="E154" s="81" t="str">
        <f t="shared" si="11"/>
        <v>01/03/1988</v>
      </c>
      <c r="F154" s="81" t="str">
        <f t="shared" si="11"/>
        <v>Đồng Nai</v>
      </c>
      <c r="G154" s="91"/>
      <c r="H154" s="91"/>
      <c r="I154" s="91"/>
      <c r="J154" s="122"/>
      <c r="K154" s="91"/>
      <c r="L154" s="122"/>
      <c r="M154" s="91"/>
      <c r="N154" s="117">
        <f t="shared" si="13"/>
        <v>0</v>
      </c>
      <c r="O154" s="118" t="str">
        <f t="shared" si="12"/>
        <v>Thi lại</v>
      </c>
      <c r="Q154" s="126"/>
      <c r="R154" s="126"/>
    </row>
    <row r="155" spans="1:18" ht="15.75" hidden="1">
      <c r="A155" s="2">
        <v>4</v>
      </c>
      <c r="B155" s="81" t="str">
        <f t="shared" si="11"/>
        <v>CN-2345-K59</v>
      </c>
      <c r="C155" s="81" t="str">
        <f t="shared" si="11"/>
        <v>Võ Trung </v>
      </c>
      <c r="D155" s="81" t="str">
        <f t="shared" si="11"/>
        <v>Đông</v>
      </c>
      <c r="E155" s="81" t="str">
        <f t="shared" si="11"/>
        <v>30/11/1996</v>
      </c>
      <c r="F155" s="81" t="str">
        <f t="shared" si="11"/>
        <v>BRVT</v>
      </c>
      <c r="G155" s="91"/>
      <c r="H155" s="91"/>
      <c r="I155" s="91"/>
      <c r="J155" s="122"/>
      <c r="K155" s="91"/>
      <c r="L155" s="122"/>
      <c r="M155" s="91"/>
      <c r="N155" s="117">
        <f t="shared" si="13"/>
        <v>0</v>
      </c>
      <c r="O155" s="118" t="str">
        <f t="shared" si="12"/>
        <v>Thi lại</v>
      </c>
      <c r="Q155" s="126"/>
      <c r="R155" s="126"/>
    </row>
    <row r="156" spans="1:18" ht="15.75" hidden="1">
      <c r="A156" s="2">
        <v>5</v>
      </c>
      <c r="B156" s="81" t="str">
        <f t="shared" si="11"/>
        <v>CN-2346-K59</v>
      </c>
      <c r="C156" s="81" t="str">
        <f t="shared" si="11"/>
        <v>Đinh Xuân </v>
      </c>
      <c r="D156" s="81" t="str">
        <f t="shared" si="11"/>
        <v>Hậu</v>
      </c>
      <c r="E156" s="81" t="str">
        <f t="shared" si="11"/>
        <v>26/11/1995</v>
      </c>
      <c r="F156" s="81" t="str">
        <f t="shared" si="11"/>
        <v>BRVT</v>
      </c>
      <c r="G156" s="91"/>
      <c r="H156" s="91"/>
      <c r="I156" s="91"/>
      <c r="J156" s="122"/>
      <c r="K156" s="91"/>
      <c r="L156" s="122"/>
      <c r="M156" s="91"/>
      <c r="N156" s="117">
        <f t="shared" si="13"/>
        <v>0</v>
      </c>
      <c r="O156" s="118" t="str">
        <f t="shared" si="12"/>
        <v>Thi lại</v>
      </c>
      <c r="Q156" s="126"/>
      <c r="R156" s="126"/>
    </row>
    <row r="157" spans="1:18" ht="15.75" hidden="1">
      <c r="A157" s="2">
        <v>6</v>
      </c>
      <c r="B157" s="81" t="str">
        <f t="shared" si="11"/>
        <v>CN-2348-K59</v>
      </c>
      <c r="C157" s="81" t="str">
        <f t="shared" si="11"/>
        <v>Nguyễn Đình</v>
      </c>
      <c r="D157" s="81" t="str">
        <f t="shared" si="11"/>
        <v>Duy</v>
      </c>
      <c r="E157" s="81" t="str">
        <f t="shared" si="11"/>
        <v>20/02/1994</v>
      </c>
      <c r="F157" s="81" t="str">
        <f t="shared" si="11"/>
        <v>BRVT</v>
      </c>
      <c r="G157" s="91"/>
      <c r="H157" s="91"/>
      <c r="I157" s="91"/>
      <c r="J157" s="122"/>
      <c r="K157" s="91"/>
      <c r="L157" s="122"/>
      <c r="M157" s="91"/>
      <c r="N157" s="117">
        <f t="shared" si="13"/>
        <v>0</v>
      </c>
      <c r="O157" s="118" t="str">
        <f t="shared" si="12"/>
        <v>Thi lại</v>
      </c>
      <c r="Q157" s="126"/>
      <c r="R157" s="126"/>
    </row>
    <row r="158" spans="1:18" ht="15.75" hidden="1">
      <c r="A158" s="2">
        <v>7</v>
      </c>
      <c r="B158" s="81" t="str">
        <f t="shared" si="11"/>
        <v>CN-2354-K63</v>
      </c>
      <c r="C158" s="81" t="str">
        <f t="shared" si="11"/>
        <v>Nguyễn Thị Kim </v>
      </c>
      <c r="D158" s="81" t="str">
        <f t="shared" si="11"/>
        <v>Hồng</v>
      </c>
      <c r="E158" s="81" t="str">
        <f t="shared" si="11"/>
        <v>19/08/1981</v>
      </c>
      <c r="F158" s="81" t="str">
        <f t="shared" si="11"/>
        <v>Long Đất</v>
      </c>
      <c r="G158" s="91"/>
      <c r="H158" s="91"/>
      <c r="I158" s="91"/>
      <c r="J158" s="122"/>
      <c r="K158" s="91"/>
      <c r="L158" s="122"/>
      <c r="M158" s="91"/>
      <c r="N158" s="117">
        <f t="shared" si="13"/>
        <v>0</v>
      </c>
      <c r="O158" s="118" t="str">
        <f t="shared" si="12"/>
        <v>Thi lại</v>
      </c>
      <c r="Q158" s="126"/>
      <c r="R158" s="126"/>
    </row>
    <row r="159" spans="1:18" ht="15.75" hidden="1">
      <c r="A159" s="2">
        <v>8</v>
      </c>
      <c r="B159" s="81" t="str">
        <f t="shared" si="11"/>
        <v>CN-2322-K53</v>
      </c>
      <c r="C159" s="81" t="str">
        <f t="shared" si="11"/>
        <v>Nguyễn Thanh</v>
      </c>
      <c r="D159" s="81" t="str">
        <f t="shared" si="11"/>
        <v>Sang</v>
      </c>
      <c r="E159" s="81">
        <f t="shared" si="11"/>
        <v>30645</v>
      </c>
      <c r="F159" s="81" t="str">
        <f t="shared" si="11"/>
        <v>BRVT</v>
      </c>
      <c r="G159" s="91"/>
      <c r="H159" s="91"/>
      <c r="I159" s="91"/>
      <c r="J159" s="122"/>
      <c r="K159" s="91"/>
      <c r="L159" s="122"/>
      <c r="M159" s="91"/>
      <c r="N159" s="117">
        <f t="shared" si="13"/>
        <v>0</v>
      </c>
      <c r="O159" s="118" t="str">
        <f t="shared" si="12"/>
        <v>Thi lại</v>
      </c>
      <c r="Q159" s="126"/>
      <c r="R159" s="126"/>
    </row>
    <row r="160" ht="15.75" hidden="1"/>
    <row r="161" ht="15.75" hidden="1"/>
    <row r="162" ht="15.75" hidden="1"/>
    <row r="163" ht="15.75" hidden="1"/>
    <row r="164" ht="15.75" hidden="1">
      <c r="A164" s="6">
        <f>C53</f>
        <v>0</v>
      </c>
    </row>
    <row r="165" spans="1:15" ht="63.75" customHeight="1" hidden="1">
      <c r="A165" s="151" t="s">
        <v>0</v>
      </c>
      <c r="B165" s="95" t="s">
        <v>40</v>
      </c>
      <c r="C165" s="103" t="s">
        <v>1</v>
      </c>
      <c r="D165" s="104"/>
      <c r="E165" s="101" t="s">
        <v>2</v>
      </c>
      <c r="F165" s="101" t="s">
        <v>3</v>
      </c>
      <c r="G165" s="5"/>
      <c r="H165" s="5"/>
      <c r="I165" s="5"/>
      <c r="J165" s="5"/>
      <c r="K165" s="5"/>
      <c r="L165" s="99"/>
      <c r="M165" s="100"/>
      <c r="N165" s="95"/>
      <c r="O165" s="95"/>
    </row>
    <row r="166" spans="1:15" ht="15.75" hidden="1">
      <c r="A166" s="152"/>
      <c r="B166" s="102"/>
      <c r="C166" s="105"/>
      <c r="D166" s="106"/>
      <c r="E166" s="102"/>
      <c r="F166" s="102"/>
      <c r="G166" s="5"/>
      <c r="H166" s="4"/>
      <c r="I166" s="4"/>
      <c r="J166" s="4"/>
      <c r="K166" s="4"/>
      <c r="L166" s="79"/>
      <c r="M166" s="5"/>
      <c r="N166" s="97"/>
      <c r="O166" s="97"/>
    </row>
    <row r="167" spans="1:15" ht="15.75" hidden="1">
      <c r="A167" s="153"/>
      <c r="B167" s="96"/>
      <c r="C167" s="107"/>
      <c r="D167" s="108"/>
      <c r="E167" s="96"/>
      <c r="F167" s="96"/>
      <c r="G167" s="5"/>
      <c r="H167" s="4"/>
      <c r="I167" s="4"/>
      <c r="J167" s="4"/>
      <c r="K167" s="4"/>
      <c r="L167" s="5"/>
      <c r="M167" s="5"/>
      <c r="N167" s="98"/>
      <c r="O167" s="98"/>
    </row>
    <row r="168" spans="1:15" ht="15.75" hidden="1">
      <c r="A168" s="2">
        <v>1</v>
      </c>
      <c r="B168" s="81" t="str">
        <f>B67</f>
        <v>CN-2355-K55</v>
      </c>
      <c r="C168" s="81" t="str">
        <f>C67</f>
        <v>Mai Điền Vĩ</v>
      </c>
      <c r="D168" s="81" t="str">
        <f>D67</f>
        <v>Nam</v>
      </c>
      <c r="E168" s="81" t="str">
        <f>E67</f>
        <v>27/03/1991</v>
      </c>
      <c r="F168" s="81" t="str">
        <f>F67</f>
        <v>BRVT</v>
      </c>
      <c r="G168" s="91"/>
      <c r="H168" s="91"/>
      <c r="I168" s="91"/>
      <c r="J168" s="91"/>
      <c r="K168" s="91"/>
      <c r="L168" s="91"/>
      <c r="M168" s="91"/>
      <c r="N168" s="93"/>
      <c r="O168" s="80"/>
    </row>
    <row r="169" spans="1:15" ht="15.75" hidden="1">
      <c r="A169" s="2">
        <v>2</v>
      </c>
      <c r="B169" s="81" t="str">
        <f>B73</f>
        <v>CN-2354-K63</v>
      </c>
      <c r="C169" s="81" t="str">
        <f>C73</f>
        <v>Nguyễn Thị Kim </v>
      </c>
      <c r="D169" s="81" t="str">
        <f>D73</f>
        <v>Hồng</v>
      </c>
      <c r="E169" s="81" t="str">
        <f>E73</f>
        <v>19/08/1981</v>
      </c>
      <c r="F169" s="81" t="str">
        <f>F73</f>
        <v>Long Đất</v>
      </c>
      <c r="G169" s="91"/>
      <c r="H169" s="91"/>
      <c r="I169" s="91"/>
      <c r="J169" s="91"/>
      <c r="K169" s="91"/>
      <c r="L169" s="91"/>
      <c r="M169" s="91"/>
      <c r="N169" s="93"/>
      <c r="O169" s="80"/>
    </row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</sheetData>
  <sheetProtection password="CF75" sheet="1"/>
  <protectedRanges>
    <protectedRange sqref="F12:F17" name="Range1"/>
  </protectedRanges>
  <mergeCells count="43">
    <mergeCell ref="B56:B58"/>
    <mergeCell ref="C56:D58"/>
    <mergeCell ref="E56:E58"/>
    <mergeCell ref="F56:F58"/>
    <mergeCell ref="G56:G57"/>
    <mergeCell ref="O56:O58"/>
    <mergeCell ref="H56:I56"/>
    <mergeCell ref="J56:K56"/>
    <mergeCell ref="L56:M56"/>
    <mergeCell ref="N56:N58"/>
    <mergeCell ref="D24:E24"/>
    <mergeCell ref="D26:E26"/>
    <mergeCell ref="D11:E11"/>
    <mergeCell ref="H11:K11"/>
    <mergeCell ref="D27:E27"/>
    <mergeCell ref="D28:E28"/>
    <mergeCell ref="F28:G28"/>
    <mergeCell ref="A5:M5"/>
    <mergeCell ref="A1:D1"/>
    <mergeCell ref="A2:D2"/>
    <mergeCell ref="G2:M2"/>
    <mergeCell ref="L11:M11"/>
    <mergeCell ref="D30:K30"/>
    <mergeCell ref="D9:E9"/>
    <mergeCell ref="H9:M9"/>
    <mergeCell ref="D10:E10"/>
    <mergeCell ref="H16:K16"/>
    <mergeCell ref="F64:F66"/>
    <mergeCell ref="G64:G65"/>
    <mergeCell ref="H64:I64"/>
    <mergeCell ref="J64:K64"/>
    <mergeCell ref="L64:M64"/>
    <mergeCell ref="N64:N66"/>
    <mergeCell ref="A149:A151"/>
    <mergeCell ref="A165:A167"/>
    <mergeCell ref="O64:O66"/>
    <mergeCell ref="A86:A88"/>
    <mergeCell ref="A107:A109"/>
    <mergeCell ref="A128:A130"/>
    <mergeCell ref="A64:A66"/>
    <mergeCell ref="B64:B66"/>
    <mergeCell ref="C64:D66"/>
    <mergeCell ref="E64:E66"/>
  </mergeCells>
  <conditionalFormatting sqref="G168:N169 G152:I159 K152:K159 M152:M159 M67:M79 H67:I79 M89:M101 G89:G101 I89:I101 M110:M122 G110:I122 M131:M143 G131:I143">
    <cfRule type="cellIs" priority="286" dxfId="0" operator="lessThan" stopIfTrue="1">
      <formula>5</formula>
    </cfRule>
  </conditionalFormatting>
  <conditionalFormatting sqref="Q102:R103 Q80:R81 N152:N159 H89:H101 N89:N101 N110:N122 K131:L143">
    <cfRule type="cellIs" priority="287" dxfId="0" operator="lessThan" stopIfTrue="1">
      <formula>5</formula>
    </cfRule>
  </conditionalFormatting>
  <conditionalFormatting sqref="Q152:R159 Q131:R143 Q110:R122 L152:L159 J152:J159 J131:J143 L131:L143">
    <cfRule type="cellIs" priority="183" dxfId="9" operator="lessThan" stopIfTrue="1">
      <formula>5</formula>
    </cfRule>
  </conditionalFormatting>
  <conditionalFormatting sqref="Q89:R101 R67:R79 G67:G79">
    <cfRule type="cellIs" priority="137" dxfId="6" operator="lessThan">
      <formula>"&lt;5"</formula>
    </cfRule>
    <cfRule type="cellIs" priority="138" dxfId="6" operator="lessThan">
      <formula>5</formula>
    </cfRule>
  </conditionalFormatting>
  <conditionalFormatting sqref="R89:R101 R67:R79 M67:M79">
    <cfRule type="cellIs" priority="134" dxfId="6" operator="lessThan">
      <formula>5</formula>
    </cfRule>
  </conditionalFormatting>
  <conditionalFormatting sqref="J89:K101">
    <cfRule type="cellIs" priority="48" dxfId="3" operator="lessThan">
      <formula>5</formula>
    </cfRule>
  </conditionalFormatting>
  <conditionalFormatting sqref="N131:N143">
    <cfRule type="cellIs" priority="26" dxfId="0" operator="lessThan" stopIfTrue="1">
      <formula>5</formula>
    </cfRule>
  </conditionalFormatting>
  <conditionalFormatting sqref="L89:L101">
    <cfRule type="cellIs" priority="4" dxfId="3" operator="lessThan">
      <formula>5</formula>
    </cfRule>
  </conditionalFormatting>
  <conditionalFormatting sqref="N67:N79">
    <cfRule type="cellIs" priority="3" dxfId="0" operator="lessThan" stopIfTrue="1">
      <formula>5</formula>
    </cfRule>
  </conditionalFormatting>
  <conditionalFormatting sqref="L72:L76">
    <cfRule type="cellIs" priority="2" dxfId="0" operator="lessThan" stopIfTrue="1">
      <formula>5</formula>
    </cfRule>
  </conditionalFormatting>
  <conditionalFormatting sqref="J72:J76">
    <cfRule type="cellIs" priority="1" dxfId="0" operator="lessThan" stopIfTrue="1">
      <formula>5</formula>
    </cfRule>
  </conditionalFormatting>
  <dataValidations count="2">
    <dataValidation type="list" allowBlank="1" showInputMessage="1" showErrorMessage="1" sqref="F13">
      <formula1>$C$48:$C$53</formula1>
    </dataValidation>
    <dataValidation type="list" allowBlank="1" showInputMessage="1" showErrorMessage="1" sqref="F16">
      <formula1>$B$67:$B$74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N_M_T_</dc:creator>
  <cp:keywords/>
  <dc:description/>
  <cp:lastModifiedBy>Windows User</cp:lastModifiedBy>
  <cp:lastPrinted>2011-04-02T09:46:52Z</cp:lastPrinted>
  <dcterms:created xsi:type="dcterms:W3CDTF">1996-10-14T23:33:28Z</dcterms:created>
  <dcterms:modified xsi:type="dcterms:W3CDTF">2019-12-16T03:16:08Z</dcterms:modified>
  <cp:category/>
  <cp:version/>
  <cp:contentType/>
  <cp:contentStatus/>
</cp:coreProperties>
</file>