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83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<sst xmlns="http://schemas.openxmlformats.org/spreadsheetml/2006/main" count="258" uniqueCount="100">
  <si>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</si>
  <si>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</si>
  <si>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</si>
  <si>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</si>
  <si>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</si>
  <si>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</si>
  <si>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</si>
  <si>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</si>
  <si>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</si>
  <si>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</si>
  <si>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</si>
  <si>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</si>
  <si>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</si>
  <si>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</si>
  <si>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</si>
  <si>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</si>
  <si>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</si>
  <si>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</si>
  <si>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</si>
  <si>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</si>
  <si>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</si>
  <si>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</si>
  <si>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</si>
  <si>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</si>
  <si>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</si>
  <si>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</si>
  <si>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</si>
  <si>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</si>
  <si>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</si>
  <si>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</si>
  <si>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</si>
  <si>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</si>
  <si>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</si>
  <si>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</si>
  <si>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</si>
  <si>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</si>
  <si>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</si>
  <si>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</si>
  <si>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</si>
  <si>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</si>
  <si>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</si>
  <si>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</si>
  <si>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t>SỞ GIÁO DỤC &amp; ĐÀO TẠO TỈNH BR-VT</t>
  </si>
  <si>
    <t>BRVT</t>
  </si>
  <si>
    <t>TRƯỜNG TRUNG CẤP CHUYÊN NGHIỆP BÀ RỊA</t>
  </si>
  <si>
    <t>-</t>
  </si>
  <si>
    <r>
      <t>Bậc đào tạo:</t>
    </r>
    <r>
      <rPr>
        <b/>
        <sz val="14"/>
        <rFont val="Times New Roman"/>
        <family val="1"/>
      </rPr>
      <t xml:space="preserve"> Trung cấp chính quy</t>
    </r>
  </si>
  <si>
    <t>Vũng Tàu</t>
  </si>
  <si>
    <t>Trâm</t>
  </si>
  <si>
    <t>KT-2356-K57</t>
  </si>
  <si>
    <t>Lưu Ý</t>
  </si>
  <si>
    <t>Nhi</t>
  </si>
  <si>
    <t>30/09/1998</t>
  </si>
  <si>
    <t>KT-2357-K57</t>
  </si>
  <si>
    <t>Nguyễn Bích</t>
  </si>
  <si>
    <t>12/03/1996</t>
  </si>
  <si>
    <t>KT-2358-K57</t>
  </si>
  <si>
    <t xml:space="preserve">Nguyễn Thị Hồng </t>
  </si>
  <si>
    <t>Hoa</t>
  </si>
  <si>
    <t>21/10/1995</t>
  </si>
  <si>
    <t>QT-2359-K57</t>
  </si>
  <si>
    <t>Phan Văn</t>
  </si>
  <si>
    <t>Trưởng</t>
  </si>
  <si>
    <t>20/06/1995</t>
  </si>
  <si>
    <t>Hải Phòng</t>
  </si>
  <si>
    <t>KT-2360-K57</t>
  </si>
  <si>
    <t xml:space="preserve">Quách Thảo </t>
  </si>
  <si>
    <t>02/12/1995</t>
  </si>
  <si>
    <t>Trang</t>
  </si>
  <si>
    <t>22/01/1992</t>
  </si>
  <si>
    <t xml:space="preserve">Vũ Thị Huyền </t>
  </si>
  <si>
    <t>KT-2363-K57</t>
  </si>
  <si>
    <t xml:space="preserve"> Đỗ Đức</t>
  </si>
  <si>
    <t>Hiếu</t>
  </si>
  <si>
    <t>03/10/1999</t>
  </si>
  <si>
    <t>KT-2364-K57</t>
  </si>
  <si>
    <t xml:space="preserve">Huỳnh Thị Kim </t>
  </si>
  <si>
    <t>Loan</t>
  </si>
  <si>
    <t>14/07/1999</t>
  </si>
  <si>
    <t>Bình Thuận</t>
  </si>
  <si>
    <t>KT-2365-K57</t>
  </si>
  <si>
    <t xml:space="preserve">Lê Nguyên Kim </t>
  </si>
  <si>
    <t>Thoa</t>
  </si>
  <si>
    <t>24/05/1998</t>
  </si>
  <si>
    <t>BẢNG ĐIỂM LỚP TRUNG CẤP PT17D11 (K57)</t>
  </si>
  <si>
    <t>KT-2334-K57</t>
  </si>
  <si>
    <t>Nguyễn Đặng Hoàng</t>
  </si>
  <si>
    <t>Anh</t>
  </si>
  <si>
    <t>KT-2335-K57</t>
  </si>
  <si>
    <t>Thái Thị Hồng</t>
  </si>
  <si>
    <t>Thắm</t>
  </si>
  <si>
    <t>Nguyên</t>
  </si>
  <si>
    <t>Thầy Tĩnh</t>
  </si>
  <si>
    <t>Cô Hằng</t>
  </si>
  <si>
    <t>Giáo dục pháp luật</t>
  </si>
  <si>
    <t>Kế toán sản xuất</t>
  </si>
  <si>
    <t>Kế toán thương mại dịch vụ</t>
  </si>
  <si>
    <t>Kinh tế vi mô(vsau)</t>
  </si>
  <si>
    <t>Thầy Hân</t>
  </si>
  <si>
    <t>Đang cập nhật điểm kiểm tra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</si>
</sst>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  <numFmt numFmtId="206" formatCode="[$-F800]dddd\,\ mmmm\ dd\,\ yyyy"/>
    <numFmt numFmtId="207" formatCode="[$-409]dddd\,\ mmmm\ d\,\ yyyy"/>
  </numFmts>
  <fonts count="9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color indexed="16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16"/>
      <name val="Arial"/>
      <family val="2"/>
    </font>
    <font>
      <b/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2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20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28"/>
      <color indexed="8"/>
      <name val="Arial"/>
      <family val="2"/>
    </font>
    <font>
      <sz val="24"/>
      <color indexed="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36"/>
      <color indexed="10"/>
      <name val="Arial"/>
      <family val="2"/>
    </font>
    <font>
      <b/>
      <sz val="32"/>
      <color indexed="10"/>
      <name val="Arial"/>
      <family val="2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b/>
      <u val="single"/>
      <sz val="2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3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4" fontId="20" fillId="0" borderId="0" xfId="0" applyNumberFormat="1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1" fontId="15" fillId="0" borderId="10" xfId="0" applyNumberFormat="1" applyFont="1" applyBorder="1" applyAlignment="1" quotePrefix="1">
      <alignment horizontal="center"/>
    </xf>
    <xf numFmtId="14" fontId="2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30" fillId="0" borderId="10" xfId="0" applyNumberFormat="1" applyFont="1" applyFill="1" applyBorder="1" applyAlignment="1">
      <alignment horizontal="left"/>
    </xf>
    <xf numFmtId="14" fontId="3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>
      <alignment/>
      <protection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14" fontId="19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62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34" fillId="0" borderId="13" xfId="0" applyNumberFormat="1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98" fontId="32" fillId="0" borderId="15" xfId="0" applyNumberFormat="1" applyFont="1" applyFill="1" applyBorder="1" applyAlignment="1">
      <alignment horizontal="left"/>
    </xf>
    <xf numFmtId="198" fontId="32" fillId="0" borderId="16" xfId="0" applyNumberFormat="1" applyFont="1" applyFill="1" applyBorder="1" applyAlignment="1">
      <alignment horizontal="left"/>
    </xf>
    <xf numFmtId="198" fontId="32" fillId="0" borderId="17" xfId="0" applyNumberFormat="1" applyFont="1" applyFill="1" applyBorder="1" applyAlignment="1">
      <alignment horizontal="left"/>
    </xf>
    <xf numFmtId="2" fontId="32" fillId="0" borderId="17" xfId="0" applyNumberFormat="1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9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32" fillId="0" borderId="10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198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98" fontId="11" fillId="0" borderId="10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left"/>
    </xf>
    <xf numFmtId="198" fontId="2" fillId="0" borderId="10" xfId="0" applyNumberFormat="1" applyFont="1" applyBorder="1" applyAlignment="1">
      <alignment horizontal="center" vertical="center" wrapText="1"/>
    </xf>
    <xf numFmtId="198" fontId="11" fillId="0" borderId="29" xfId="61" applyNumberFormat="1" applyFont="1" applyFill="1" applyBorder="1" applyAlignment="1">
      <alignment horizontal="center" vertical="center"/>
      <protection/>
    </xf>
    <xf numFmtId="198" fontId="11" fillId="0" borderId="30" xfId="61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shrinkToFit="1"/>
      <protection/>
    </xf>
    <xf numFmtId="198" fontId="4" fillId="0" borderId="10" xfId="58" applyNumberFormat="1" applyFont="1" applyFill="1" applyBorder="1" applyAlignment="1">
      <alignment horizontal="center" vertical="center" shrinkToFit="1"/>
      <protection/>
    </xf>
    <xf numFmtId="198" fontId="11" fillId="0" borderId="31" xfId="61" applyNumberFormat="1" applyFont="1" applyFill="1" applyBorder="1" applyAlignment="1">
      <alignment horizontal="center" vertical="center"/>
      <protection/>
    </xf>
    <xf numFmtId="198" fontId="0" fillId="36" borderId="10" xfId="0" applyNumberForma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shrinkToFit="1"/>
    </xf>
    <xf numFmtId="0" fontId="47" fillId="0" borderId="32" xfId="62" applyFont="1" applyFill="1" applyBorder="1" applyAlignment="1">
      <alignment horizontal="center" vertical="center" wrapText="1"/>
      <protection/>
    </xf>
    <xf numFmtId="0" fontId="4" fillId="0" borderId="30" xfId="58" applyFont="1" applyFill="1" applyBorder="1" applyAlignment="1">
      <alignment horizontal="center" vertical="center" shrinkToFit="1"/>
      <protection/>
    </xf>
    <xf numFmtId="0" fontId="47" fillId="0" borderId="33" xfId="0" applyFont="1" applyFill="1" applyBorder="1" applyAlignment="1">
      <alignment horizontal="center" vertical="center" shrinkToFit="1"/>
    </xf>
    <xf numFmtId="0" fontId="44" fillId="0" borderId="34" xfId="58" applyFont="1" applyFill="1" applyBorder="1" applyAlignment="1">
      <alignment horizontal="left" vertical="center" shrinkToFit="1"/>
      <protection/>
    </xf>
    <xf numFmtId="0" fontId="45" fillId="0" borderId="35" xfId="58" applyFont="1" applyFill="1" applyBorder="1" applyAlignment="1">
      <alignment horizontal="left" vertical="center" shrinkToFit="1"/>
      <protection/>
    </xf>
    <xf numFmtId="14" fontId="4" fillId="0" borderId="33" xfId="58" applyNumberFormat="1" applyFont="1" applyFill="1" applyBorder="1" applyAlignment="1" quotePrefix="1">
      <alignment horizontal="right" vertical="center" shrinkToFit="1"/>
      <protection/>
    </xf>
    <xf numFmtId="0" fontId="4" fillId="0" borderId="33" xfId="58" applyFont="1" applyFill="1" applyBorder="1" applyAlignment="1">
      <alignment horizontal="center" vertical="center" shrinkToFit="1"/>
      <protection/>
    </xf>
    <xf numFmtId="0" fontId="0" fillId="0" borderId="36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14" xfId="0" applyNumberFormat="1" applyFont="1" applyBorder="1" applyAlignment="1">
      <alignment horizontal="left"/>
    </xf>
    <xf numFmtId="14" fontId="30" fillId="0" borderId="18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1" fillId="0" borderId="14" xfId="0" applyNumberFormat="1" applyFont="1" applyBorder="1" applyAlignment="1" quotePrefix="1">
      <alignment horizontal="center"/>
    </xf>
    <xf numFmtId="14" fontId="21" fillId="0" borderId="18" xfId="0" applyNumberFormat="1" applyFont="1" applyBorder="1" applyAlignment="1" quotePrefix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4" fontId="16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K43_CHUAN Y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5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33850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76200</xdr:rowOff>
    </xdr:from>
    <xdr:to>
      <xdr:col>11</xdr:col>
      <xdr:colOff>171450</xdr:colOff>
      <xdr:row>20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9575" y="4371975"/>
          <a:ext cx="6791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62125" y="3438525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86125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152400</xdr:rowOff>
    </xdr:from>
    <xdr:to>
      <xdr:col>12</xdr:col>
      <xdr:colOff>495300</xdr:colOff>
      <xdr:row>41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20225"/>
          <a:ext cx="8953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62225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209550</xdr:rowOff>
    </xdr:from>
    <xdr:to>
      <xdr:col>4</xdr:col>
      <xdr:colOff>247650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714625"/>
          <a:ext cx="3419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40</xdr:row>
      <xdr:rowOff>9525</xdr:rowOff>
    </xdr:from>
    <xdr:to>
      <xdr:col>15</xdr:col>
      <xdr:colOff>542925</xdr:colOff>
      <xdr:row>239</xdr:row>
      <xdr:rowOff>95250</xdr:rowOff>
    </xdr:to>
    <xdr:sp>
      <xdr:nvSpPr>
        <xdr:cNvPr id="9" name="AutoShape 40"/>
        <xdr:cNvSpPr>
          <a:spLocks/>
        </xdr:cNvSpPr>
      </xdr:nvSpPr>
      <xdr:spPr>
        <a:xfrm>
          <a:off x="1314450" y="9477375"/>
          <a:ext cx="13696950" cy="32766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Đề nghị những sinh viên không đủ điểm trung bình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ĐTB &lt; 5,0)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thi lại.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18/04/2019.
</a:t>
          </a:r>
          <a:r>
            <a:rPr lang="en-US" cap="none" sz="2800" b="1" i="0" u="none" baseline="0">
              <a:solidFill>
                <a:srgbClr val="000000"/>
              </a:solidFill>
            </a:rPr>
            <a:t>- </a:t>
          </a:r>
          <a:r>
            <a:rPr lang="en-US" cap="none" sz="2800" b="0" i="0" u="none" baseline="0">
              <a:solidFill>
                <a:srgbClr val="000000"/>
              </a:solidFill>
            </a:rPr>
            <a:t>Nhà trường tổ chức thi lại vào tháng </a:t>
          </a:r>
          <a:r>
            <a:rPr lang="en-US" cap="none" sz="2800" b="1" i="0" u="sng" baseline="0">
              <a:solidFill>
                <a:srgbClr val="FF0000"/>
              </a:solidFill>
            </a:rPr>
            <a:t>05/2019</a:t>
          </a:r>
          <a:r>
            <a:rPr lang="en-US" cap="none" sz="2800" b="0" i="0" u="none" baseline="0">
              <a:solidFill>
                <a:srgbClr val="000000"/>
              </a:solidFill>
            </a:rPr>
            <a:t>. 
</a:t>
          </a:r>
          <a:r>
            <a:rPr lang="en-US" cap="none" sz="2800" b="0" i="0" u="none" baseline="0">
              <a:solidFill>
                <a:srgbClr val="000000"/>
              </a:solidFill>
            </a:rPr>
            <a:t>- Đăng ký thi lần 2 và học lại tại văn phòng cơ sở đang học.
</a:t>
          </a:r>
          <a:r>
            <a:rPr lang="en-US" cap="none" sz="2800" b="0" i="0" u="none" baseline="0">
              <a:solidFill>
                <a:srgbClr val="000000"/>
              </a:solidFill>
            </a:rPr>
            <a:t>- Mọi thắc mắc liên hệ: 02543.844.444 để được giải đáp thắc mắc.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showGridLines="0" tabSelected="1" zoomScale="70" zoomScaleNormal="70" zoomScalePageLayoutView="0" workbookViewId="0" topLeftCell="A10">
      <selection activeCell="N14" sqref="N14"/>
    </sheetView>
  </sheetViews>
  <sheetFormatPr defaultColWidth="10.00390625" defaultRowHeight="12.75"/>
  <cols>
    <col min="1" max="1" width="5.57421875" style="5" customWidth="1"/>
    <col min="2" max="2" width="19.8515625" style="5" customWidth="1"/>
    <col min="3" max="3" width="36.421875" style="5" customWidth="1"/>
    <col min="4" max="4" width="12.421875" style="5" customWidth="1"/>
    <col min="5" max="5" width="18.421875" style="38" customWidth="1"/>
    <col min="6" max="6" width="25.00390625" style="40" customWidth="1"/>
    <col min="7" max="7" width="13.57421875" style="5" customWidth="1"/>
    <col min="8" max="8" width="9.28125" style="39" customWidth="1"/>
    <col min="9" max="9" width="5.7109375" style="39" customWidth="1"/>
    <col min="10" max="10" width="9.00390625" style="39" customWidth="1"/>
    <col min="11" max="11" width="7.28125" style="37" customWidth="1"/>
    <col min="12" max="12" width="7.7109375" style="5" customWidth="1"/>
    <col min="13" max="13" width="12.421875" style="5" customWidth="1"/>
    <col min="14" max="14" width="16.8515625" style="36" customWidth="1"/>
    <col min="15" max="15" width="17.421875" style="36" customWidth="1"/>
    <col min="16" max="16" width="13.28125" style="36" customWidth="1"/>
    <col min="17" max="16384" width="10.00390625" style="36" customWidth="1"/>
  </cols>
  <sheetData>
    <row r="1" spans="1:8" ht="18.75">
      <c r="A1" s="161"/>
      <c r="B1" s="161"/>
      <c r="C1" s="161"/>
      <c r="D1" s="161"/>
      <c r="H1" s="114" t="s">
        <v>42</v>
      </c>
    </row>
    <row r="2" spans="1:13" ht="18.75">
      <c r="A2" s="161"/>
      <c r="B2" s="161"/>
      <c r="C2" s="161"/>
      <c r="D2" s="161"/>
      <c r="G2" s="161" t="s">
        <v>44</v>
      </c>
      <c r="H2" s="161"/>
      <c r="I2" s="161"/>
      <c r="J2" s="161"/>
      <c r="K2" s="161"/>
      <c r="L2" s="161"/>
      <c r="M2" s="161"/>
    </row>
    <row r="3" ht="12.75"/>
    <row r="4" ht="12.75"/>
    <row r="5" spans="1:13" ht="30">
      <c r="A5" s="160" t="s">
        <v>84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8.75">
      <c r="A6" s="1"/>
      <c r="B6" s="1"/>
      <c r="C6" s="1"/>
      <c r="D6" s="112" t="s">
        <v>46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12"/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3"/>
      <c r="O8" s="42"/>
    </row>
    <row r="9" spans="2:13" ht="19.5">
      <c r="B9" s="44"/>
      <c r="C9" s="74" t="s">
        <v>29</v>
      </c>
      <c r="D9" s="165" t="str">
        <f>VLOOKUP($F$13,$C$48:$E$53,1,0)</f>
        <v>Giáo dục pháp luật</v>
      </c>
      <c r="E9" s="165"/>
      <c r="G9" s="74" t="s">
        <v>12</v>
      </c>
      <c r="H9" s="166" t="str">
        <f>VLOOKUP($F$13,$C$48:$E$53,2,0)</f>
        <v>Thầy Tĩnh</v>
      </c>
      <c r="I9" s="167"/>
      <c r="J9" s="167"/>
      <c r="K9" s="167"/>
      <c r="L9" s="167"/>
      <c r="M9" s="168"/>
    </row>
    <row r="10" spans="1:14" ht="15.75">
      <c r="A10" s="36"/>
      <c r="B10" s="7"/>
      <c r="C10" s="74" t="s">
        <v>13</v>
      </c>
      <c r="D10" s="169" t="str">
        <f>VLOOKUP($F$13,$C$48:$E$53,3,0)</f>
        <v>-</v>
      </c>
      <c r="E10" s="169"/>
      <c r="G10" s="74" t="s">
        <v>14</v>
      </c>
      <c r="H10" s="75" t="str">
        <f>VLOOKUP($F$13,$C$47:$F$53,4,0)</f>
        <v>-</v>
      </c>
      <c r="I10" s="76"/>
      <c r="J10" s="76"/>
      <c r="K10" s="77" t="s">
        <v>15</v>
      </c>
      <c r="L10" s="76"/>
      <c r="M10" s="76"/>
      <c r="N10" s="45"/>
    </row>
    <row r="11" spans="1:15" ht="18.75" customHeight="1">
      <c r="A11" s="8"/>
      <c r="B11" s="9"/>
      <c r="C11" s="9"/>
      <c r="D11" s="154" t="s">
        <v>16</v>
      </c>
      <c r="E11" s="154"/>
      <c r="F11" s="11">
        <f ca="1">TODAY()</f>
        <v>43563</v>
      </c>
      <c r="G11" s="12"/>
      <c r="H11" s="155" t="s">
        <v>17</v>
      </c>
      <c r="I11" s="155"/>
      <c r="J11" s="155"/>
      <c r="K11" s="156"/>
      <c r="L11" s="162" t="str">
        <f>VLOOKUP($F$13,$C$47:$G$53,5,0)</f>
        <v>-</v>
      </c>
      <c r="M11" s="163"/>
      <c r="O11" s="42"/>
    </row>
    <row r="12" spans="1:15" ht="18.75" customHeight="1">
      <c r="A12" s="8"/>
      <c r="B12" s="9"/>
      <c r="C12" s="9"/>
      <c r="D12" s="10"/>
      <c r="E12" s="10"/>
      <c r="F12" s="11"/>
      <c r="G12" s="12"/>
      <c r="H12" s="13"/>
      <c r="I12" s="13"/>
      <c r="J12" s="13"/>
      <c r="K12" s="13"/>
      <c r="L12" s="46"/>
      <c r="M12" s="47"/>
      <c r="O12" s="42"/>
    </row>
    <row r="13" spans="1:15" ht="18.75" customHeight="1">
      <c r="A13" s="8"/>
      <c r="B13" s="9"/>
      <c r="C13" s="9"/>
      <c r="D13" s="10"/>
      <c r="E13" s="10"/>
      <c r="F13" s="11" t="s">
        <v>94</v>
      </c>
      <c r="G13" s="12"/>
      <c r="H13" s="13"/>
      <c r="I13" s="13"/>
      <c r="J13" s="13"/>
      <c r="K13" s="13"/>
      <c r="L13" s="46"/>
      <c r="M13" s="47"/>
      <c r="O13" s="42"/>
    </row>
    <row r="14" spans="1:15" ht="18.75" customHeight="1">
      <c r="A14" s="8"/>
      <c r="B14" s="9"/>
      <c r="C14" s="9"/>
      <c r="D14" s="10"/>
      <c r="E14" s="10"/>
      <c r="F14" s="11"/>
      <c r="G14" s="12"/>
      <c r="H14" s="13"/>
      <c r="I14" s="13"/>
      <c r="J14" s="13"/>
      <c r="K14" s="13"/>
      <c r="L14" s="46"/>
      <c r="M14" s="47"/>
      <c r="O14" s="42"/>
    </row>
    <row r="15" spans="1:15" s="48" customFormat="1" ht="18.75" customHeight="1">
      <c r="A15" s="8"/>
      <c r="B15" s="9"/>
      <c r="C15" s="9"/>
      <c r="D15" s="14"/>
      <c r="E15" s="14"/>
      <c r="F15" s="15"/>
      <c r="G15" s="12"/>
      <c r="H15" s="16"/>
      <c r="I15" s="16"/>
      <c r="J15" s="16"/>
      <c r="K15" s="16"/>
      <c r="L15" s="17"/>
      <c r="M15" s="18"/>
      <c r="O15" s="49"/>
    </row>
    <row r="16" spans="1:15" s="51" customFormat="1" ht="18.75" customHeight="1">
      <c r="A16" s="20"/>
      <c r="B16" s="20"/>
      <c r="C16" s="20"/>
      <c r="D16" s="21"/>
      <c r="E16" s="22"/>
      <c r="F16" s="50" t="s">
        <v>49</v>
      </c>
      <c r="G16" s="23"/>
      <c r="H16" s="170" t="s">
        <v>18</v>
      </c>
      <c r="I16" s="170"/>
      <c r="J16" s="170"/>
      <c r="K16" s="171"/>
      <c r="L16" s="24">
        <f>COUNTA(#REF!)</f>
        <v>1</v>
      </c>
      <c r="M16" s="25"/>
      <c r="O16" s="52"/>
    </row>
    <row r="17" spans="1:13" ht="15.75">
      <c r="A17" s="19"/>
      <c r="B17" s="19"/>
      <c r="C17" s="19"/>
      <c r="D17" s="19"/>
      <c r="E17" s="19"/>
      <c r="F17" s="26"/>
      <c r="G17" s="19"/>
      <c r="H17" s="19"/>
      <c r="I17" s="19"/>
      <c r="J17" s="19"/>
      <c r="K17" s="19"/>
      <c r="L17" s="19"/>
      <c r="M17" s="19"/>
    </row>
    <row r="18" spans="1:13" ht="15.75">
      <c r="A18" s="19"/>
      <c r="B18" s="19"/>
      <c r="C18" s="19"/>
      <c r="D18" s="19"/>
      <c r="E18" s="19"/>
      <c r="F18" s="26"/>
      <c r="G18" s="19"/>
      <c r="H18" s="19"/>
      <c r="I18" s="19"/>
      <c r="J18" s="19"/>
      <c r="K18" s="19"/>
      <c r="L18" s="19"/>
      <c r="M18" s="19"/>
    </row>
    <row r="19" spans="1:13" ht="15.75">
      <c r="A19" s="19"/>
      <c r="B19" s="19"/>
      <c r="C19" s="19"/>
      <c r="D19" s="19"/>
      <c r="E19" s="19"/>
      <c r="F19" s="26"/>
      <c r="G19" s="19"/>
      <c r="H19" s="19"/>
      <c r="I19" s="19"/>
      <c r="J19" s="19"/>
      <c r="K19" s="19"/>
      <c r="L19" s="19"/>
      <c r="M19" s="19"/>
    </row>
    <row r="20" spans="1:13" ht="18.75">
      <c r="A20" s="19"/>
      <c r="B20" s="19"/>
      <c r="C20" s="19"/>
      <c r="D20" s="19"/>
      <c r="E20" s="19"/>
      <c r="F20" s="27"/>
      <c r="G20" s="19"/>
      <c r="H20" s="19"/>
      <c r="I20" s="19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26"/>
      <c r="G21" s="19"/>
      <c r="H21" s="19"/>
      <c r="I21" s="19"/>
      <c r="J21" s="19"/>
      <c r="K21" s="19"/>
      <c r="L21" s="19"/>
      <c r="M21" s="19"/>
    </row>
    <row r="22" spans="1:13" ht="18.75">
      <c r="A22" s="19"/>
      <c r="B22" s="19"/>
      <c r="C22" s="19"/>
      <c r="E22" s="5"/>
      <c r="F22" s="5"/>
      <c r="G22" s="27"/>
      <c r="H22" s="19"/>
      <c r="I22" s="19"/>
      <c r="J22" s="19"/>
      <c r="K22" s="19"/>
      <c r="L22" s="19"/>
      <c r="M22" s="19"/>
    </row>
    <row r="23" spans="1:13" ht="16.5" thickBot="1">
      <c r="A23" s="19"/>
      <c r="B23" s="19"/>
      <c r="C23" s="19"/>
      <c r="E23" s="5"/>
      <c r="F23" s="26"/>
      <c r="G23" s="19"/>
      <c r="H23" s="19"/>
      <c r="I23" s="19"/>
      <c r="J23" s="19"/>
      <c r="K23" s="19"/>
      <c r="L23" s="19"/>
      <c r="M23" s="19"/>
    </row>
    <row r="24" spans="1:13" ht="24" thickBot="1">
      <c r="A24" s="19"/>
      <c r="B24" s="19"/>
      <c r="C24" s="19"/>
      <c r="D24" s="152" t="s">
        <v>19</v>
      </c>
      <c r="E24" s="152"/>
      <c r="F24" s="68" t="str">
        <f>C59&amp;" "&amp;D59</f>
        <v>Lưu Ý Nhi</v>
      </c>
      <c r="G24" s="69"/>
      <c r="H24" s="69"/>
      <c r="I24" s="70"/>
      <c r="J24" s="70"/>
      <c r="K24" s="71"/>
      <c r="L24" s="28"/>
      <c r="M24" s="19"/>
    </row>
    <row r="25" spans="1:13" ht="15.75">
      <c r="A25" s="19"/>
      <c r="B25" s="19"/>
      <c r="C25" s="19"/>
      <c r="D25" s="29"/>
      <c r="E25" s="29"/>
      <c r="F25" s="26"/>
      <c r="G25" s="19"/>
      <c r="H25" s="19"/>
      <c r="I25" s="19"/>
      <c r="J25" s="19"/>
      <c r="K25" s="19"/>
      <c r="L25" s="19"/>
      <c r="M25" s="19"/>
    </row>
    <row r="26" spans="1:13" ht="20.25">
      <c r="A26" s="19"/>
      <c r="B26" s="19"/>
      <c r="C26" s="19"/>
      <c r="D26" s="152" t="s">
        <v>20</v>
      </c>
      <c r="E26" s="153"/>
      <c r="F26" s="30" t="str">
        <f>E59</f>
        <v>30/09/1998</v>
      </c>
      <c r="G26" s="19"/>
      <c r="H26" s="19"/>
      <c r="I26" s="19"/>
      <c r="J26" s="19"/>
      <c r="K26" s="19"/>
      <c r="L26" s="19"/>
      <c r="M26" s="19"/>
    </row>
    <row r="27" spans="1:13" ht="20.25">
      <c r="A27" s="19"/>
      <c r="B27" s="19"/>
      <c r="C27" s="19"/>
      <c r="D27" s="157"/>
      <c r="E27" s="157"/>
      <c r="F27" s="31"/>
      <c r="G27" s="19"/>
      <c r="H27" s="19"/>
      <c r="I27" s="19"/>
      <c r="J27" s="19"/>
      <c r="K27" s="19"/>
      <c r="L27" s="19"/>
      <c r="M27" s="19"/>
    </row>
    <row r="28" spans="1:13" ht="20.25">
      <c r="A28" s="19"/>
      <c r="B28" s="19"/>
      <c r="C28" s="19"/>
      <c r="D28" s="152" t="s">
        <v>21</v>
      </c>
      <c r="E28" s="153"/>
      <c r="F28" s="158" t="str">
        <f>F59</f>
        <v>Vũng Tàu</v>
      </c>
      <c r="G28" s="159"/>
      <c r="H28" s="19"/>
      <c r="I28" s="19"/>
      <c r="J28" s="19"/>
      <c r="K28" s="19"/>
      <c r="L28" s="19"/>
      <c r="M28" s="19"/>
    </row>
    <row r="29" spans="1:13" ht="18.75">
      <c r="A29" s="19"/>
      <c r="B29" s="19"/>
      <c r="C29" s="19"/>
      <c r="D29" s="32"/>
      <c r="E29" s="32"/>
      <c r="F29" s="26"/>
      <c r="G29" s="19"/>
      <c r="H29" s="19"/>
      <c r="I29" s="19"/>
      <c r="J29" s="19"/>
      <c r="K29" s="19"/>
      <c r="L29" s="19"/>
      <c r="M29" s="19"/>
    </row>
    <row r="30" spans="1:13" ht="44.25" customHeight="1">
      <c r="A30" s="19"/>
      <c r="B30" s="19"/>
      <c r="C30" s="19"/>
      <c r="D30" s="164" t="s">
        <v>30</v>
      </c>
      <c r="E30" s="164"/>
      <c r="F30" s="164"/>
      <c r="G30" s="164"/>
      <c r="H30" s="164"/>
      <c r="I30" s="164"/>
      <c r="J30" s="164"/>
      <c r="K30" s="164"/>
      <c r="L30" s="19"/>
      <c r="M30" s="19"/>
    </row>
    <row r="31" spans="1:13" ht="15.75" customHeight="1">
      <c r="A31" s="19"/>
      <c r="B31" s="19"/>
      <c r="C31" s="19"/>
      <c r="E31" s="33"/>
      <c r="F31" s="33"/>
      <c r="G31" s="19"/>
      <c r="H31" s="19"/>
      <c r="I31" s="19"/>
      <c r="J31" s="19"/>
      <c r="K31" s="19"/>
      <c r="L31" s="19"/>
      <c r="M31" s="19"/>
    </row>
    <row r="32" spans="1:13" ht="24.75" customHeight="1" hidden="1">
      <c r="A32" s="19"/>
      <c r="B32" s="19"/>
      <c r="C32" s="19"/>
      <c r="D32" s="61"/>
      <c r="E32" s="66" t="s">
        <v>33</v>
      </c>
      <c r="F32" s="81">
        <f>G59</f>
        <v>0</v>
      </c>
      <c r="G32" s="19"/>
      <c r="H32" s="19"/>
      <c r="J32" s="19"/>
      <c r="K32" s="19"/>
      <c r="L32" s="19"/>
      <c r="M32" s="19"/>
    </row>
    <row r="33" spans="1:13" ht="24.75" customHeight="1" hidden="1">
      <c r="A33" s="19"/>
      <c r="B33" s="19"/>
      <c r="C33" s="19"/>
      <c r="D33" s="41"/>
      <c r="E33" s="66" t="s">
        <v>34</v>
      </c>
      <c r="F33" s="82">
        <f>IF($I$55=2,AVERAGE($H$59:$I$59),H59)</f>
        <v>0</v>
      </c>
      <c r="G33" s="19"/>
      <c r="H33" s="19"/>
      <c r="J33" s="19"/>
      <c r="K33" s="19"/>
      <c r="L33" s="19"/>
      <c r="M33" s="19"/>
    </row>
    <row r="34" spans="1:13" ht="24.75" customHeight="1">
      <c r="A34" s="19"/>
      <c r="B34" s="19"/>
      <c r="C34" s="19"/>
      <c r="D34" s="41"/>
      <c r="E34" s="66" t="s">
        <v>35</v>
      </c>
      <c r="F34" s="108">
        <f>IF($K$55=2,AVERAGE($J$59:$K$59),$J$59)</f>
        <v>0</v>
      </c>
      <c r="G34" s="19"/>
      <c r="H34" s="19"/>
      <c r="J34" s="19"/>
      <c r="K34" s="19"/>
      <c r="L34" s="19"/>
      <c r="M34" s="19"/>
    </row>
    <row r="35" spans="1:13" ht="24.75" customHeight="1">
      <c r="A35" s="19"/>
      <c r="B35" s="19"/>
      <c r="C35" s="19"/>
      <c r="D35" s="61"/>
      <c r="E35" s="66" t="s">
        <v>36</v>
      </c>
      <c r="F35" s="119">
        <f>L59</f>
        <v>8</v>
      </c>
      <c r="G35" s="19"/>
      <c r="H35" s="19"/>
      <c r="J35" s="19"/>
      <c r="K35" s="19"/>
      <c r="L35" s="19"/>
      <c r="M35" s="19"/>
    </row>
    <row r="36" spans="1:13" ht="24.75" customHeight="1">
      <c r="A36" s="19"/>
      <c r="B36" s="19"/>
      <c r="C36" s="19"/>
      <c r="D36" s="61"/>
      <c r="E36" s="113">
        <f>IF(LEFT(F38,1)="T","ĐIỂM THI LẦN 2: ","")</f>
      </c>
      <c r="F36" s="83">
        <f>IF(LEFT(F38,1)="T",M59,"")</f>
      </c>
      <c r="G36" s="19"/>
      <c r="H36" s="19"/>
      <c r="J36" s="19"/>
      <c r="K36" s="19"/>
      <c r="L36" s="19"/>
      <c r="M36" s="19"/>
    </row>
    <row r="37" spans="1:13" ht="24.75" customHeight="1" thickBot="1">
      <c r="A37" s="19"/>
      <c r="B37" s="19"/>
      <c r="C37" s="19"/>
      <c r="D37" s="61"/>
      <c r="E37" s="66" t="s">
        <v>37</v>
      </c>
      <c r="F37" s="84">
        <f>N59</f>
        <v>5.6</v>
      </c>
      <c r="G37" s="19"/>
      <c r="H37" s="19"/>
      <c r="J37" s="19"/>
      <c r="K37" s="19"/>
      <c r="L37" s="19"/>
      <c r="M37" s="19"/>
    </row>
    <row r="38" spans="1:13" ht="24.75" customHeight="1" thickBot="1">
      <c r="A38" s="19"/>
      <c r="B38" s="19"/>
      <c r="C38" s="19"/>
      <c r="D38" s="19"/>
      <c r="E38" s="67" t="s">
        <v>31</v>
      </c>
      <c r="F38" s="109" t="str">
        <f>O59</f>
        <v>Đang cập nhật điểm kiểm tra</v>
      </c>
      <c r="G38" s="63"/>
      <c r="H38" s="63"/>
      <c r="I38" s="64"/>
      <c r="J38" s="63"/>
      <c r="K38" s="65"/>
      <c r="L38" s="19"/>
      <c r="M38" s="19"/>
    </row>
    <row r="39" spans="1:13" ht="18.75">
      <c r="A39" s="19"/>
      <c r="B39" s="19"/>
      <c r="C39" s="19"/>
      <c r="D39" s="34"/>
      <c r="E39" s="36"/>
      <c r="F39" s="62"/>
      <c r="G39" s="62"/>
      <c r="H39" s="62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26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26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26"/>
      <c r="G42" s="19"/>
      <c r="H42" s="19"/>
      <c r="I42" s="19"/>
      <c r="J42" s="19"/>
      <c r="K42" s="19"/>
      <c r="L42" s="19"/>
      <c r="M42" s="19"/>
    </row>
    <row r="43" spans="1:13" ht="15.75">
      <c r="A43" s="19"/>
      <c r="B43" s="19"/>
      <c r="C43" s="19"/>
      <c r="D43" s="19"/>
      <c r="E43" s="19"/>
      <c r="F43" s="26"/>
      <c r="G43" s="19"/>
      <c r="H43" s="19"/>
      <c r="I43" s="19"/>
      <c r="J43" s="19"/>
      <c r="K43" s="19"/>
      <c r="L43" s="19"/>
      <c r="M43" s="19"/>
    </row>
    <row r="44" spans="1:13" ht="16.5" customHeight="1" hidden="1">
      <c r="A44" s="19"/>
      <c r="B44" s="19"/>
      <c r="C44" s="19"/>
      <c r="D44" s="19"/>
      <c r="E44" s="19"/>
      <c r="F44" s="26"/>
      <c r="G44" s="19"/>
      <c r="H44" s="19"/>
      <c r="I44" s="19"/>
      <c r="J44" s="19"/>
      <c r="K44" s="19"/>
      <c r="L44" s="19"/>
      <c r="M44" s="19"/>
    </row>
    <row r="45" spans="1:13" ht="15.75" hidden="1">
      <c r="A45" s="19"/>
      <c r="B45" s="19"/>
      <c r="C45" s="19"/>
      <c r="D45" s="19"/>
      <c r="E45" s="19"/>
      <c r="F45" s="26"/>
      <c r="G45" s="19"/>
      <c r="H45" s="19"/>
      <c r="I45" s="19"/>
      <c r="J45" s="19"/>
      <c r="K45" s="19"/>
      <c r="L45" s="19"/>
      <c r="M45" s="19"/>
    </row>
    <row r="46" spans="1:13" ht="15.75" hidden="1">
      <c r="A46" s="19"/>
      <c r="B46" s="19"/>
      <c r="C46" s="19"/>
      <c r="D46" s="19" t="s">
        <v>22</v>
      </c>
      <c r="E46" s="19"/>
      <c r="F46" s="26"/>
      <c r="G46" s="19"/>
      <c r="H46" s="19"/>
      <c r="I46" s="19"/>
      <c r="J46" s="19"/>
      <c r="K46" s="19"/>
      <c r="L46" s="19"/>
      <c r="M46" s="19"/>
    </row>
    <row r="47" spans="1:13" ht="15.75" hidden="1">
      <c r="A47" s="35" t="s">
        <v>23</v>
      </c>
      <c r="B47" s="55"/>
      <c r="C47" s="53" t="s">
        <v>29</v>
      </c>
      <c r="D47" s="53" t="s">
        <v>24</v>
      </c>
      <c r="E47" s="54" t="s">
        <v>25</v>
      </c>
      <c r="F47" s="35" t="s">
        <v>26</v>
      </c>
      <c r="G47" s="35" t="s">
        <v>27</v>
      </c>
      <c r="H47" s="19"/>
      <c r="I47" s="19"/>
      <c r="J47" s="19"/>
      <c r="K47" s="19"/>
      <c r="L47" s="19"/>
      <c r="M47" s="19"/>
    </row>
    <row r="48" spans="1:13" ht="15.75" hidden="1">
      <c r="A48" s="55">
        <v>1</v>
      </c>
      <c r="B48" s="55"/>
      <c r="C48" s="91" t="s">
        <v>94</v>
      </c>
      <c r="D48" s="55" t="s">
        <v>92</v>
      </c>
      <c r="E48" s="93" t="s">
        <v>45</v>
      </c>
      <c r="F48" s="93" t="s">
        <v>45</v>
      </c>
      <c r="G48" s="93" t="s">
        <v>45</v>
      </c>
      <c r="H48" s="19"/>
      <c r="I48" s="19"/>
      <c r="J48" s="19"/>
      <c r="K48" s="19"/>
      <c r="L48" s="19"/>
      <c r="M48" s="19"/>
    </row>
    <row r="49" spans="1:13" ht="15.75" hidden="1">
      <c r="A49" s="55">
        <v>2</v>
      </c>
      <c r="B49" s="55"/>
      <c r="C49" s="91" t="s">
        <v>95</v>
      </c>
      <c r="D49" s="55" t="s">
        <v>93</v>
      </c>
      <c r="E49" s="93" t="s">
        <v>45</v>
      </c>
      <c r="F49" s="93" t="s">
        <v>45</v>
      </c>
      <c r="G49" s="93" t="s">
        <v>45</v>
      </c>
      <c r="H49" s="19"/>
      <c r="I49" s="19"/>
      <c r="J49" s="19"/>
      <c r="K49" s="19"/>
      <c r="L49" s="19"/>
      <c r="M49" s="19"/>
    </row>
    <row r="50" spans="1:13" ht="15.75" hidden="1">
      <c r="A50" s="55">
        <v>3</v>
      </c>
      <c r="B50" s="55"/>
      <c r="C50" s="91" t="s">
        <v>96</v>
      </c>
      <c r="D50" s="55" t="s">
        <v>93</v>
      </c>
      <c r="E50" s="93" t="s">
        <v>45</v>
      </c>
      <c r="F50" s="93" t="s">
        <v>45</v>
      </c>
      <c r="G50" s="93" t="s">
        <v>45</v>
      </c>
      <c r="H50" s="19"/>
      <c r="I50" s="19"/>
      <c r="J50" s="19"/>
      <c r="K50" s="19"/>
      <c r="L50" s="19"/>
      <c r="M50" s="19"/>
    </row>
    <row r="51" spans="1:13" ht="15.75" hidden="1">
      <c r="A51" s="55">
        <v>4</v>
      </c>
      <c r="B51" s="55"/>
      <c r="C51" s="91" t="s">
        <v>97</v>
      </c>
      <c r="D51" s="55" t="s">
        <v>98</v>
      </c>
      <c r="E51" s="93" t="s">
        <v>45</v>
      </c>
      <c r="F51" s="93" t="s">
        <v>45</v>
      </c>
      <c r="G51" s="93" t="s">
        <v>45</v>
      </c>
      <c r="H51" s="19"/>
      <c r="I51" s="19"/>
      <c r="J51" s="19"/>
      <c r="K51" s="19"/>
      <c r="L51" s="19"/>
      <c r="M51" s="19"/>
    </row>
    <row r="52" spans="1:13" ht="15.75" hidden="1">
      <c r="A52" s="55">
        <v>5</v>
      </c>
      <c r="B52" s="55"/>
      <c r="C52" s="91"/>
      <c r="D52" s="55"/>
      <c r="E52" s="93"/>
      <c r="F52" s="55"/>
      <c r="G52" s="56"/>
      <c r="H52" s="19"/>
      <c r="I52" s="19"/>
      <c r="J52" s="19"/>
      <c r="K52" s="19"/>
      <c r="L52" s="19"/>
      <c r="M52" s="19"/>
    </row>
    <row r="53" spans="1:13" ht="15.75" hidden="1">
      <c r="A53" s="55">
        <v>6</v>
      </c>
      <c r="B53" s="55"/>
      <c r="C53" s="91"/>
      <c r="D53" s="55"/>
      <c r="E53" s="93"/>
      <c r="F53" s="55"/>
      <c r="G53" s="56"/>
      <c r="H53" s="19"/>
      <c r="I53" s="19"/>
      <c r="J53" s="19"/>
      <c r="K53" s="19"/>
      <c r="L53" s="19"/>
      <c r="M53" s="19"/>
    </row>
    <row r="54" spans="1:13" ht="15.75" hidden="1">
      <c r="A54" s="19"/>
      <c r="B54" s="19"/>
      <c r="C54" s="19"/>
      <c r="D54" s="19"/>
      <c r="E54" s="19"/>
      <c r="F54" s="26"/>
      <c r="G54" s="19"/>
      <c r="H54" s="19"/>
      <c r="I54" s="19"/>
      <c r="J54" s="19"/>
      <c r="K54" s="19"/>
      <c r="L54" s="19"/>
      <c r="M54" s="19"/>
    </row>
    <row r="55" spans="1:13" ht="15.75" hidden="1">
      <c r="A55" s="86" t="s">
        <v>32</v>
      </c>
      <c r="B55" s="36"/>
      <c r="C55" s="19"/>
      <c r="D55" s="19"/>
      <c r="E55" s="19"/>
      <c r="F55" s="26"/>
      <c r="G55" s="19"/>
      <c r="H55" s="87" t="s">
        <v>41</v>
      </c>
      <c r="I55" s="35"/>
      <c r="J55" s="87" t="s">
        <v>41</v>
      </c>
      <c r="K55" s="35"/>
      <c r="L55" s="19"/>
      <c r="M55" s="19"/>
    </row>
    <row r="56" spans="1:15" ht="73.5" customHeight="1" hidden="1">
      <c r="A56" s="19"/>
      <c r="B56" s="137" t="s">
        <v>40</v>
      </c>
      <c r="C56" s="140" t="s">
        <v>1</v>
      </c>
      <c r="D56" s="141"/>
      <c r="E56" s="146" t="s">
        <v>2</v>
      </c>
      <c r="F56" s="146" t="s">
        <v>3</v>
      </c>
      <c r="G56" s="147" t="s">
        <v>4</v>
      </c>
      <c r="H56" s="147" t="s">
        <v>5</v>
      </c>
      <c r="I56" s="147"/>
      <c r="J56" s="147" t="s">
        <v>6</v>
      </c>
      <c r="K56" s="147"/>
      <c r="L56" s="150" t="s">
        <v>7</v>
      </c>
      <c r="M56" s="151"/>
      <c r="N56" s="137" t="s">
        <v>8</v>
      </c>
      <c r="O56" s="137" t="s">
        <v>9</v>
      </c>
    </row>
    <row r="57" spans="1:15" ht="15.75" hidden="1">
      <c r="A57" s="19"/>
      <c r="B57" s="138"/>
      <c r="C57" s="142"/>
      <c r="D57" s="143"/>
      <c r="E57" s="138"/>
      <c r="F57" s="138"/>
      <c r="G57" s="147"/>
      <c r="H57" s="3" t="s">
        <v>10</v>
      </c>
      <c r="I57" s="3" t="s">
        <v>11</v>
      </c>
      <c r="J57" s="3" t="s">
        <v>10</v>
      </c>
      <c r="K57" s="3" t="s">
        <v>11</v>
      </c>
      <c r="L57" s="78" t="s">
        <v>38</v>
      </c>
      <c r="M57" s="4" t="s">
        <v>39</v>
      </c>
      <c r="N57" s="148"/>
      <c r="O57" s="148"/>
    </row>
    <row r="58" spans="1:15" ht="15.75" hidden="1">
      <c r="A58" s="19"/>
      <c r="B58" s="139"/>
      <c r="C58" s="144"/>
      <c r="D58" s="145"/>
      <c r="E58" s="139"/>
      <c r="F58" s="139"/>
      <c r="G58" s="4"/>
      <c r="H58" s="3"/>
      <c r="I58" s="3"/>
      <c r="J58" s="3"/>
      <c r="K58" s="3"/>
      <c r="L58" s="4"/>
      <c r="M58" s="4"/>
      <c r="N58" s="149"/>
      <c r="O58" s="149"/>
    </row>
    <row r="59" spans="1:15" ht="26.25" customHeight="1" hidden="1">
      <c r="A59" s="19"/>
      <c r="B59" s="85" t="str">
        <f>VLOOKUP($F$16,$B$67:$F$77,1,0)</f>
        <v>KT-2356-K57</v>
      </c>
      <c r="C59" s="85" t="str">
        <f>VLOOKUP($F$16,$B$67:$F$77,2,0)</f>
        <v>Lưu Ý</v>
      </c>
      <c r="D59" s="85" t="str">
        <f>VLOOKUP($F$16,$B$67:$F$77,3,0)</f>
        <v>Nhi</v>
      </c>
      <c r="E59" s="85" t="str">
        <f>VLOOKUP($F$16,$B$67:$F$77,4,0)</f>
        <v>30/09/1998</v>
      </c>
      <c r="F59" s="85" t="str">
        <f>VLOOKUP($F$16,$B$67:$F$77,5,0)</f>
        <v>Vũng Tàu</v>
      </c>
      <c r="G59" s="110">
        <f>VLOOKUP($F$16,IF($F$13=$C$48,$B$67:$O$77,IF($F$13=$C$49,$B$87:$O$97,IF($F$13=$C$50,$B$105:$O$115,IF($F$13=$C$51,$B$124:$O$134,IF($F$13=$C$52,$B$143:$O$153,IF($F$13=$C$53,$B$162:$O$172)))))),6,0)</f>
        <v>0</v>
      </c>
      <c r="H59" s="110">
        <f>VLOOKUP($F$16,IF($F$13=$C$48,$B$67:$O$77,IF($F$13=$C$49,$B$87:$O$97,IF($F$13=$C$50,$B$105:$O$115,IF($F$13=$C$51,$B$124:$O$134,IF($F$13=$C$52,$B$143:$O$153,IF($F$13=$C$53,$B$162:$O$172)))))),7,0)</f>
        <v>0</v>
      </c>
      <c r="I59" s="110">
        <f>VLOOKUP($F$16,IF($F$13=$C$48,$B$67:$O$77,IF($F$13=$C$49,$B$87:$O$97,IF($F$13=$C$50,$B$105:$O$115,IF($F$13=$C$51,$B$124:$O$134,IF($F$13=$C$52,$B$143:$O$153,IF($F$13=$C$53,$B$162:$O$172)))))),8,0)</f>
        <v>0</v>
      </c>
      <c r="J59" s="110">
        <f>VLOOKUP($F$16,IF($F$13=$C$48,$B$67:$O$77,IF($F$13=$C$49,$B$87:$O$97,IF($F$13=$C$50,$B$105:$O$115,IF($F$13=$C$51,$B$124:$O$134,IF($F$13=$C$52,$B$143:$O$153,IF($F$13=$C$53,$B$162:$O$172)))))),9,0)</f>
        <v>0</v>
      </c>
      <c r="K59" s="110">
        <f>VLOOKUP($F$16,IF($F$13=$C$48,$B$67:$O$77,IF($F$13=$C$49,$B$87:$O$97,IF($F$13=$C$50,$B$105:$O$115,IF($F$13=$C$51,$B$124:$O$134,IF($F$13=$C$52,$B$143:$O$153,IF($F$13=$C$53,$B$162:$O$172)))))),10,0)</f>
        <v>0</v>
      </c>
      <c r="L59" s="110">
        <f>VLOOKUP($F$16,IF($F$13=$C$48,$B$67:$O$77,IF($F$13=$C$49,$B$87:$O$97,IF($F$13=$C$50,$B$105:$O$115,IF($F$13=$C$51,$B$124:$O$134,IF($F$13=$C$52,$B$143:$O$153,IF($F$13=$C$53,$B$162:$O$172)))))),11,0)</f>
        <v>8</v>
      </c>
      <c r="M59" s="110">
        <f>VLOOKUP($F$16,IF($F$13=$C$48,$B$67:$O$77,IF($F$13=$C$49,$B$87:$O$97,IF($F$13=$C$50,$B$105:$O$115,IF($F$13=$C$51,$B$124:$O$134,IF($F$13=$C$52,$B$143:$O$153,IF($F$13=$C$53,$B$162:$O$172)))))),12,0)</f>
        <v>0</v>
      </c>
      <c r="N59" s="110">
        <f>VLOOKUP($F$16,IF($F$13=$C$48,$B$67:$O$77,IF($F$13=$C$49,$B$87:$O$97,IF($F$13=$C$50,$B$105:$O$115,IF($F$13=$C$51,$B$124:$O$134,IF($F$13=$C$52,$B$143:$O$153,IF($F$13=$C$53,$B$162:$O$172)))))),13,0)</f>
        <v>5.6</v>
      </c>
      <c r="O59" s="110" t="str">
        <f>VLOOKUP($F$16,IF($F$13=$C$48,$B$67:$O$77,IF($F$13=$C$49,$B$87:$O$97,IF($F$13=$C$50,$B$105:$O$115,IF($F$13=$C$51,$B$124:$O$134,IF($F$13=$C$52,$B$143:$O$153,IF($F$13=$C$53,$B$162:$O$172)))))),14,0)</f>
        <v>Đang cập nhật điểm kiểm tra</v>
      </c>
    </row>
    <row r="60" ht="15.75" hidden="1"/>
    <row r="61" spans="1:13" s="60" customFormat="1" ht="15" customHeight="1" hidden="1">
      <c r="A61" s="57"/>
      <c r="B61" s="58"/>
      <c r="C61" s="57" t="s">
        <v>28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3" s="60" customFormat="1" ht="15" customHeight="1" hidden="1">
      <c r="A62" s="72"/>
      <c r="B62" s="73"/>
      <c r="C62" s="72"/>
    </row>
    <row r="63" ht="15.75" hidden="1">
      <c r="A63" s="5" t="str">
        <f>C48</f>
        <v>Giáo dục pháp luật</v>
      </c>
    </row>
    <row r="64" spans="1:15" ht="63.75" customHeight="1" hidden="1">
      <c r="A64" s="146" t="s">
        <v>0</v>
      </c>
      <c r="B64" s="137" t="s">
        <v>40</v>
      </c>
      <c r="C64" s="140" t="s">
        <v>1</v>
      </c>
      <c r="D64" s="141"/>
      <c r="E64" s="146" t="s">
        <v>2</v>
      </c>
      <c r="F64" s="146" t="s">
        <v>3</v>
      </c>
      <c r="G64" s="147" t="s">
        <v>4</v>
      </c>
      <c r="H64" s="147" t="s">
        <v>5</v>
      </c>
      <c r="I64" s="147"/>
      <c r="J64" s="147" t="s">
        <v>6</v>
      </c>
      <c r="K64" s="147"/>
      <c r="L64" s="150" t="s">
        <v>7</v>
      </c>
      <c r="M64" s="151"/>
      <c r="N64" s="137" t="s">
        <v>8</v>
      </c>
      <c r="O64" s="137" t="s">
        <v>9</v>
      </c>
    </row>
    <row r="65" spans="1:15" ht="15.75" hidden="1">
      <c r="A65" s="138"/>
      <c r="B65" s="138"/>
      <c r="C65" s="142"/>
      <c r="D65" s="143"/>
      <c r="E65" s="138"/>
      <c r="F65" s="138"/>
      <c r="G65" s="147"/>
      <c r="H65" s="3" t="s">
        <v>10</v>
      </c>
      <c r="I65" s="3" t="s">
        <v>11</v>
      </c>
      <c r="J65" s="3" t="s">
        <v>10</v>
      </c>
      <c r="K65" s="3" t="s">
        <v>11</v>
      </c>
      <c r="L65" s="78" t="s">
        <v>38</v>
      </c>
      <c r="M65" s="4" t="s">
        <v>39</v>
      </c>
      <c r="N65" s="148"/>
      <c r="O65" s="148"/>
    </row>
    <row r="66" spans="1:15" ht="15.75" hidden="1">
      <c r="A66" s="139"/>
      <c r="B66" s="139"/>
      <c r="C66" s="144"/>
      <c r="D66" s="145"/>
      <c r="E66" s="139"/>
      <c r="F66" s="139"/>
      <c r="G66" s="4"/>
      <c r="H66" s="3"/>
      <c r="I66" s="3"/>
      <c r="J66" s="3"/>
      <c r="K66" s="3"/>
      <c r="L66" s="4"/>
      <c r="M66" s="4"/>
      <c r="N66" s="149"/>
      <c r="O66" s="149"/>
    </row>
    <row r="67" spans="1:18" ht="16.5" hidden="1">
      <c r="A67" s="127">
        <v>1</v>
      </c>
      <c r="B67" s="130" t="s">
        <v>49</v>
      </c>
      <c r="C67" s="131" t="s">
        <v>50</v>
      </c>
      <c r="D67" s="132" t="s">
        <v>51</v>
      </c>
      <c r="E67" s="133" t="s">
        <v>52</v>
      </c>
      <c r="F67" s="134" t="s">
        <v>47</v>
      </c>
      <c r="G67" s="123"/>
      <c r="H67" s="90"/>
      <c r="I67" s="90"/>
      <c r="J67" s="134"/>
      <c r="K67" s="134"/>
      <c r="L67" s="134">
        <v>8</v>
      </c>
      <c r="M67" s="126"/>
      <c r="N67" s="116">
        <f>ROUND(L67*0.7+J67*0.3,1)</f>
        <v>5.6</v>
      </c>
      <c r="O67" s="117" t="s">
        <v>99</v>
      </c>
      <c r="Q67" s="123"/>
      <c r="R67" s="124"/>
    </row>
    <row r="68" spans="1:18" ht="16.5" hidden="1">
      <c r="A68" s="127">
        <v>2</v>
      </c>
      <c r="B68" s="130" t="s">
        <v>53</v>
      </c>
      <c r="C68" s="131" t="s">
        <v>54</v>
      </c>
      <c r="D68" s="132" t="s">
        <v>48</v>
      </c>
      <c r="E68" s="133" t="s">
        <v>55</v>
      </c>
      <c r="F68" s="134" t="s">
        <v>43</v>
      </c>
      <c r="G68" s="123"/>
      <c r="H68" s="90"/>
      <c r="I68" s="90"/>
      <c r="J68" s="134"/>
      <c r="K68" s="134"/>
      <c r="L68" s="134">
        <v>5</v>
      </c>
      <c r="M68" s="126"/>
      <c r="N68" s="116">
        <f aca="true" t="shared" si="0" ref="N68:N73">ROUND(L68*0.7+J68*0.3,1)</f>
        <v>3.5</v>
      </c>
      <c r="O68" s="117" t="s">
        <v>99</v>
      </c>
      <c r="Q68" s="123"/>
      <c r="R68" s="124"/>
    </row>
    <row r="69" spans="1:18" ht="16.5" hidden="1">
      <c r="A69" s="127">
        <v>3</v>
      </c>
      <c r="B69" s="130" t="s">
        <v>56</v>
      </c>
      <c r="C69" s="131" t="s">
        <v>57</v>
      </c>
      <c r="D69" s="132" t="s">
        <v>58</v>
      </c>
      <c r="E69" s="133" t="s">
        <v>59</v>
      </c>
      <c r="F69" s="134" t="s">
        <v>43</v>
      </c>
      <c r="G69" s="123"/>
      <c r="H69" s="90"/>
      <c r="I69" s="90"/>
      <c r="J69" s="134"/>
      <c r="K69" s="134"/>
      <c r="L69" s="134">
        <v>6</v>
      </c>
      <c r="M69" s="126"/>
      <c r="N69" s="116">
        <f t="shared" si="0"/>
        <v>4.2</v>
      </c>
      <c r="O69" s="117" t="s">
        <v>99</v>
      </c>
      <c r="Q69" s="123"/>
      <c r="R69" s="124"/>
    </row>
    <row r="70" spans="1:18" ht="16.5" hidden="1">
      <c r="A70" s="127">
        <v>4</v>
      </c>
      <c r="B70" s="130" t="s">
        <v>60</v>
      </c>
      <c r="C70" s="131" t="s">
        <v>61</v>
      </c>
      <c r="D70" s="132" t="s">
        <v>62</v>
      </c>
      <c r="E70" s="133" t="s">
        <v>63</v>
      </c>
      <c r="F70" s="134" t="s">
        <v>64</v>
      </c>
      <c r="G70" s="123"/>
      <c r="H70" s="90"/>
      <c r="I70" s="90"/>
      <c r="J70" s="134"/>
      <c r="K70" s="134"/>
      <c r="L70" s="134"/>
      <c r="M70" s="126"/>
      <c r="N70" s="116">
        <f t="shared" si="0"/>
        <v>0</v>
      </c>
      <c r="O70" s="117" t="s">
        <v>99</v>
      </c>
      <c r="Q70" s="123"/>
      <c r="R70" s="124"/>
    </row>
    <row r="71" spans="1:18" ht="16.5" hidden="1">
      <c r="A71" s="127">
        <v>5</v>
      </c>
      <c r="B71" s="130" t="s">
        <v>65</v>
      </c>
      <c r="C71" s="131" t="s">
        <v>66</v>
      </c>
      <c r="D71" s="132" t="s">
        <v>91</v>
      </c>
      <c r="E71" s="133" t="s">
        <v>67</v>
      </c>
      <c r="F71" s="134" t="s">
        <v>43</v>
      </c>
      <c r="G71" s="123"/>
      <c r="H71" s="90"/>
      <c r="I71" s="90"/>
      <c r="J71" s="134"/>
      <c r="K71" s="134"/>
      <c r="L71" s="134">
        <v>5</v>
      </c>
      <c r="M71" s="126"/>
      <c r="N71" s="116">
        <f t="shared" si="0"/>
        <v>3.5</v>
      </c>
      <c r="O71" s="117" t="s">
        <v>99</v>
      </c>
      <c r="Q71" s="123"/>
      <c r="R71" s="124"/>
    </row>
    <row r="72" spans="1:18" ht="16.5" hidden="1">
      <c r="A72" s="127">
        <v>6</v>
      </c>
      <c r="B72" s="130" t="s">
        <v>56</v>
      </c>
      <c r="C72" s="131" t="s">
        <v>70</v>
      </c>
      <c r="D72" s="132" t="s">
        <v>68</v>
      </c>
      <c r="E72" s="133" t="s">
        <v>69</v>
      </c>
      <c r="F72" s="134" t="s">
        <v>43</v>
      </c>
      <c r="G72" s="123"/>
      <c r="H72" s="90"/>
      <c r="I72" s="90"/>
      <c r="J72" s="134"/>
      <c r="K72" s="134"/>
      <c r="L72" s="134"/>
      <c r="M72" s="126"/>
      <c r="N72" s="116">
        <f t="shared" si="0"/>
        <v>0</v>
      </c>
      <c r="O72" s="117" t="s">
        <v>99</v>
      </c>
      <c r="Q72" s="123"/>
      <c r="R72" s="124"/>
    </row>
    <row r="73" spans="1:18" ht="16.5" hidden="1">
      <c r="A73" s="127">
        <v>7</v>
      </c>
      <c r="B73" s="130" t="s">
        <v>71</v>
      </c>
      <c r="C73" s="131" t="s">
        <v>72</v>
      </c>
      <c r="D73" s="132" t="s">
        <v>73</v>
      </c>
      <c r="E73" s="133" t="s">
        <v>74</v>
      </c>
      <c r="F73" s="134" t="s">
        <v>43</v>
      </c>
      <c r="G73" s="123"/>
      <c r="H73" s="90"/>
      <c r="I73" s="90"/>
      <c r="J73" s="134"/>
      <c r="K73" s="134"/>
      <c r="L73" s="134"/>
      <c r="M73" s="126"/>
      <c r="N73" s="116">
        <f t="shared" si="0"/>
        <v>0</v>
      </c>
      <c r="O73" s="117" t="s">
        <v>99</v>
      </c>
      <c r="Q73" s="123"/>
      <c r="R73" s="124"/>
    </row>
    <row r="74" spans="1:18" ht="16.5" hidden="1">
      <c r="A74" s="127">
        <v>8</v>
      </c>
      <c r="B74" s="130" t="s">
        <v>75</v>
      </c>
      <c r="C74" s="131" t="s">
        <v>76</v>
      </c>
      <c r="D74" s="132" t="s">
        <v>77</v>
      </c>
      <c r="E74" s="133" t="s">
        <v>78</v>
      </c>
      <c r="F74" s="134" t="s">
        <v>79</v>
      </c>
      <c r="G74" s="123"/>
      <c r="H74" s="90"/>
      <c r="I74" s="90"/>
      <c r="J74" s="134"/>
      <c r="K74" s="134"/>
      <c r="L74" s="134"/>
      <c r="M74" s="126"/>
      <c r="N74" s="116">
        <f>ROUND(L74*0.7+J74*0.3,1)</f>
        <v>0</v>
      </c>
      <c r="O74" s="117" t="s">
        <v>99</v>
      </c>
      <c r="Q74" s="123"/>
      <c r="R74" s="124"/>
    </row>
    <row r="75" spans="1:18" ht="16.5" hidden="1">
      <c r="A75" s="127">
        <v>9</v>
      </c>
      <c r="B75" s="130" t="s">
        <v>80</v>
      </c>
      <c r="C75" s="131" t="s">
        <v>81</v>
      </c>
      <c r="D75" s="132" t="s">
        <v>82</v>
      </c>
      <c r="E75" s="133" t="s">
        <v>83</v>
      </c>
      <c r="F75" s="134" t="s">
        <v>43</v>
      </c>
      <c r="G75" s="123"/>
      <c r="H75" s="90"/>
      <c r="I75" s="90"/>
      <c r="J75" s="134"/>
      <c r="K75" s="134"/>
      <c r="L75" s="134">
        <v>5</v>
      </c>
      <c r="M75" s="126"/>
      <c r="N75" s="116">
        <f>ROUND(L75*0.7+J75*0.3,1)</f>
        <v>3.5</v>
      </c>
      <c r="O75" s="117" t="s">
        <v>99</v>
      </c>
      <c r="Q75" s="123"/>
      <c r="R75" s="124"/>
    </row>
    <row r="76" spans="1:18" ht="16.5" hidden="1">
      <c r="A76" s="127">
        <v>12</v>
      </c>
      <c r="B76" s="130" t="s">
        <v>85</v>
      </c>
      <c r="C76" s="131" t="s">
        <v>86</v>
      </c>
      <c r="D76" s="132" t="s">
        <v>87</v>
      </c>
      <c r="E76" s="133">
        <v>36049</v>
      </c>
      <c r="F76" s="134" t="s">
        <v>45</v>
      </c>
      <c r="G76" s="123"/>
      <c r="H76" s="90"/>
      <c r="I76" s="90"/>
      <c r="J76" s="134"/>
      <c r="K76" s="134"/>
      <c r="L76" s="134">
        <v>7</v>
      </c>
      <c r="M76" s="126"/>
      <c r="N76" s="116">
        <f>ROUND(L76*0.7+J76*0.3,1)</f>
        <v>4.9</v>
      </c>
      <c r="O76" s="117" t="s">
        <v>99</v>
      </c>
      <c r="Q76" s="123"/>
      <c r="R76" s="124"/>
    </row>
    <row r="77" spans="1:18" ht="16.5" hidden="1">
      <c r="A77" s="127">
        <v>13</v>
      </c>
      <c r="B77" s="130" t="s">
        <v>88</v>
      </c>
      <c r="C77" s="131" t="s">
        <v>89</v>
      </c>
      <c r="D77" s="132" t="s">
        <v>90</v>
      </c>
      <c r="E77" s="133">
        <v>36474</v>
      </c>
      <c r="F77" s="134" t="s">
        <v>45</v>
      </c>
      <c r="G77" s="123"/>
      <c r="H77" s="90"/>
      <c r="I77" s="90"/>
      <c r="J77" s="134"/>
      <c r="K77" s="134"/>
      <c r="L77" s="134"/>
      <c r="M77" s="126"/>
      <c r="N77" s="116">
        <f>ROUND(L77*0.7+J77*0.3,1)</f>
        <v>0</v>
      </c>
      <c r="O77" s="117" t="s">
        <v>99</v>
      </c>
      <c r="Q77" s="123"/>
      <c r="R77" s="124"/>
    </row>
    <row r="78" spans="12:18" ht="15.75" hidden="1">
      <c r="L78" s="134"/>
      <c r="Q78" s="118"/>
      <c r="R78" s="118"/>
    </row>
    <row r="79" spans="12:18" ht="15.75" hidden="1">
      <c r="L79" s="134"/>
      <c r="Q79" s="118"/>
      <c r="R79" s="118"/>
    </row>
    <row r="80" ht="15.75" hidden="1"/>
    <row r="81" ht="15.75" hidden="1"/>
    <row r="82" ht="15.75" hidden="1"/>
    <row r="83" ht="15.75" hidden="1">
      <c r="A83" s="5" t="str">
        <f>C49</f>
        <v>Kế toán sản xuất</v>
      </c>
    </row>
    <row r="84" spans="1:15" ht="63.75" customHeight="1" hidden="1">
      <c r="A84" s="146" t="s">
        <v>0</v>
      </c>
      <c r="B84" s="94" t="s">
        <v>40</v>
      </c>
      <c r="C84" s="102" t="s">
        <v>1</v>
      </c>
      <c r="D84" s="103"/>
      <c r="E84" s="100" t="s">
        <v>2</v>
      </c>
      <c r="F84" s="100" t="s">
        <v>3</v>
      </c>
      <c r="G84" s="4" t="s">
        <v>4</v>
      </c>
      <c r="H84" s="4" t="s">
        <v>5</v>
      </c>
      <c r="I84" s="4"/>
      <c r="J84" s="4" t="s">
        <v>6</v>
      </c>
      <c r="K84" s="4"/>
      <c r="L84" s="98" t="s">
        <v>7</v>
      </c>
      <c r="M84" s="99"/>
      <c r="N84" s="94" t="s">
        <v>8</v>
      </c>
      <c r="O84" s="94" t="s">
        <v>9</v>
      </c>
    </row>
    <row r="85" spans="1:15" ht="15.75" hidden="1">
      <c r="A85" s="138"/>
      <c r="B85" s="101"/>
      <c r="C85" s="104"/>
      <c r="D85" s="105"/>
      <c r="E85" s="101"/>
      <c r="F85" s="101"/>
      <c r="G85" s="4"/>
      <c r="H85" s="3" t="s">
        <v>10</v>
      </c>
      <c r="I85" s="3" t="s">
        <v>11</v>
      </c>
      <c r="J85" s="3" t="s">
        <v>10</v>
      </c>
      <c r="K85" s="3" t="s">
        <v>11</v>
      </c>
      <c r="L85" s="78" t="s">
        <v>38</v>
      </c>
      <c r="M85" s="4" t="s">
        <v>39</v>
      </c>
      <c r="N85" s="96"/>
      <c r="O85" s="96"/>
    </row>
    <row r="86" spans="1:15" ht="15.75" hidden="1">
      <c r="A86" s="139"/>
      <c r="B86" s="95"/>
      <c r="C86" s="106"/>
      <c r="D86" s="107"/>
      <c r="E86" s="95"/>
      <c r="F86" s="95"/>
      <c r="G86" s="4"/>
      <c r="H86" s="3"/>
      <c r="I86" s="3"/>
      <c r="J86" s="3"/>
      <c r="K86" s="3"/>
      <c r="L86" s="4"/>
      <c r="M86" s="4"/>
      <c r="N86" s="97"/>
      <c r="O86" s="97"/>
    </row>
    <row r="87" spans="1:18" ht="15.75" hidden="1">
      <c r="A87" s="2">
        <v>1</v>
      </c>
      <c r="B87" s="80" t="str">
        <f aca="true" t="shared" si="1" ref="B87:F97">B67</f>
        <v>KT-2356-K57</v>
      </c>
      <c r="C87" s="88" t="str">
        <f t="shared" si="1"/>
        <v>Lưu Ý</v>
      </c>
      <c r="D87" s="89" t="str">
        <f t="shared" si="1"/>
        <v>Nhi</v>
      </c>
      <c r="E87" s="111" t="str">
        <f t="shared" si="1"/>
        <v>30/09/1998</v>
      </c>
      <c r="F87" s="129" t="str">
        <f t="shared" si="1"/>
        <v>Vũng Tàu</v>
      </c>
      <c r="G87" s="90"/>
      <c r="H87" s="115"/>
      <c r="I87" s="90"/>
      <c r="J87" s="134"/>
      <c r="K87" s="134"/>
      <c r="L87" s="134">
        <v>8</v>
      </c>
      <c r="M87" s="90"/>
      <c r="N87" s="116">
        <f>ROUND(L87*0.7+J87*0.3,1)</f>
        <v>5.6</v>
      </c>
      <c r="O87" s="117" t="s">
        <v>99</v>
      </c>
      <c r="Q87" s="123"/>
      <c r="R87" s="124"/>
    </row>
    <row r="88" spans="1:18" ht="15.75" hidden="1">
      <c r="A88" s="2">
        <v>2</v>
      </c>
      <c r="B88" s="80" t="str">
        <f t="shared" si="1"/>
        <v>KT-2357-K57</v>
      </c>
      <c r="C88" s="88" t="str">
        <f t="shared" si="1"/>
        <v>Nguyễn Bích</v>
      </c>
      <c r="D88" s="89" t="str">
        <f t="shared" si="1"/>
        <v>Trâm</v>
      </c>
      <c r="E88" s="111" t="str">
        <f t="shared" si="1"/>
        <v>12/03/1996</v>
      </c>
      <c r="F88" s="129" t="str">
        <f t="shared" si="1"/>
        <v>BRVT</v>
      </c>
      <c r="G88" s="90"/>
      <c r="H88" s="115"/>
      <c r="I88" s="90"/>
      <c r="J88" s="134"/>
      <c r="K88" s="134"/>
      <c r="L88" s="134">
        <v>8</v>
      </c>
      <c r="M88" s="90"/>
      <c r="N88" s="116">
        <f aca="true" t="shared" si="2" ref="N88:N97">ROUND(L88*0.7+J88*0.3,1)</f>
        <v>5.6</v>
      </c>
      <c r="O88" s="117" t="s">
        <v>99</v>
      </c>
      <c r="Q88" s="123"/>
      <c r="R88" s="124"/>
    </row>
    <row r="89" spans="1:18" ht="15.75" hidden="1">
      <c r="A89" s="2">
        <v>3</v>
      </c>
      <c r="B89" s="80" t="str">
        <f t="shared" si="1"/>
        <v>KT-2358-K57</v>
      </c>
      <c r="C89" s="88" t="str">
        <f t="shared" si="1"/>
        <v>Nguyễn Thị Hồng </v>
      </c>
      <c r="D89" s="89" t="str">
        <f t="shared" si="1"/>
        <v>Hoa</v>
      </c>
      <c r="E89" s="111" t="str">
        <f t="shared" si="1"/>
        <v>21/10/1995</v>
      </c>
      <c r="F89" s="129" t="str">
        <f t="shared" si="1"/>
        <v>BRVT</v>
      </c>
      <c r="G89" s="90"/>
      <c r="H89" s="115"/>
      <c r="I89" s="90"/>
      <c r="J89" s="134"/>
      <c r="K89" s="134"/>
      <c r="L89" s="134">
        <v>8</v>
      </c>
      <c r="M89" s="90"/>
      <c r="N89" s="116">
        <f t="shared" si="2"/>
        <v>5.6</v>
      </c>
      <c r="O89" s="117" t="s">
        <v>99</v>
      </c>
      <c r="Q89" s="123"/>
      <c r="R89" s="124"/>
    </row>
    <row r="90" spans="1:18" ht="15.75" hidden="1">
      <c r="A90" s="2">
        <v>4</v>
      </c>
      <c r="B90" s="80" t="str">
        <f t="shared" si="1"/>
        <v>QT-2359-K57</v>
      </c>
      <c r="C90" s="88" t="str">
        <f t="shared" si="1"/>
        <v>Phan Văn</v>
      </c>
      <c r="D90" s="89" t="str">
        <f t="shared" si="1"/>
        <v>Trưởng</v>
      </c>
      <c r="E90" s="111" t="str">
        <f t="shared" si="1"/>
        <v>20/06/1995</v>
      </c>
      <c r="F90" s="129" t="str">
        <f t="shared" si="1"/>
        <v>Hải Phòng</v>
      </c>
      <c r="G90" s="90"/>
      <c r="H90" s="115"/>
      <c r="I90" s="90"/>
      <c r="J90" s="134"/>
      <c r="K90" s="134"/>
      <c r="L90" s="134"/>
      <c r="M90" s="90"/>
      <c r="N90" s="116">
        <f t="shared" si="2"/>
        <v>0</v>
      </c>
      <c r="O90" s="117" t="s">
        <v>99</v>
      </c>
      <c r="Q90" s="123"/>
      <c r="R90" s="124"/>
    </row>
    <row r="91" spans="1:18" ht="15.75" hidden="1">
      <c r="A91" s="2">
        <v>5</v>
      </c>
      <c r="B91" s="80" t="str">
        <f t="shared" si="1"/>
        <v>KT-2360-K57</v>
      </c>
      <c r="C91" s="88" t="str">
        <f t="shared" si="1"/>
        <v>Quách Thảo </v>
      </c>
      <c r="D91" s="89" t="str">
        <f t="shared" si="1"/>
        <v>Nguyên</v>
      </c>
      <c r="E91" s="111" t="str">
        <f t="shared" si="1"/>
        <v>02/12/1995</v>
      </c>
      <c r="F91" s="129" t="str">
        <f t="shared" si="1"/>
        <v>BRVT</v>
      </c>
      <c r="G91" s="90"/>
      <c r="H91" s="115"/>
      <c r="I91" s="90"/>
      <c r="J91" s="134"/>
      <c r="K91" s="134"/>
      <c r="L91" s="134">
        <v>6.5</v>
      </c>
      <c r="M91" s="90"/>
      <c r="N91" s="116">
        <f t="shared" si="2"/>
        <v>4.6</v>
      </c>
      <c r="O91" s="117" t="s">
        <v>99</v>
      </c>
      <c r="Q91" s="123"/>
      <c r="R91" s="124"/>
    </row>
    <row r="92" spans="1:18" ht="15.75" hidden="1">
      <c r="A92" s="2">
        <v>6</v>
      </c>
      <c r="B92" s="80" t="str">
        <f t="shared" si="1"/>
        <v>KT-2358-K57</v>
      </c>
      <c r="C92" s="88" t="str">
        <f t="shared" si="1"/>
        <v>Vũ Thị Huyền </v>
      </c>
      <c r="D92" s="89" t="str">
        <f t="shared" si="1"/>
        <v>Trang</v>
      </c>
      <c r="E92" s="111" t="str">
        <f t="shared" si="1"/>
        <v>22/01/1992</v>
      </c>
      <c r="F92" s="129" t="str">
        <f t="shared" si="1"/>
        <v>BRVT</v>
      </c>
      <c r="G92" s="90"/>
      <c r="H92" s="115"/>
      <c r="I92" s="90"/>
      <c r="J92" s="134"/>
      <c r="K92" s="134"/>
      <c r="L92" s="134"/>
      <c r="M92" s="90"/>
      <c r="N92" s="116">
        <f t="shared" si="2"/>
        <v>0</v>
      </c>
      <c r="O92" s="117" t="s">
        <v>99</v>
      </c>
      <c r="Q92" s="123"/>
      <c r="R92" s="124"/>
    </row>
    <row r="93" spans="1:18" ht="15.75" hidden="1">
      <c r="A93" s="2">
        <v>7</v>
      </c>
      <c r="B93" s="80" t="str">
        <f t="shared" si="1"/>
        <v>KT-2363-K57</v>
      </c>
      <c r="C93" s="88" t="str">
        <f t="shared" si="1"/>
        <v> Đỗ Đức</v>
      </c>
      <c r="D93" s="89" t="str">
        <f t="shared" si="1"/>
        <v>Hiếu</v>
      </c>
      <c r="E93" s="111" t="str">
        <f t="shared" si="1"/>
        <v>03/10/1999</v>
      </c>
      <c r="F93" s="129" t="str">
        <f t="shared" si="1"/>
        <v>BRVT</v>
      </c>
      <c r="G93" s="90"/>
      <c r="H93" s="115"/>
      <c r="I93" s="90"/>
      <c r="J93" s="134"/>
      <c r="K93" s="134"/>
      <c r="L93" s="134"/>
      <c r="M93" s="90"/>
      <c r="N93" s="116">
        <f t="shared" si="2"/>
        <v>0</v>
      </c>
      <c r="O93" s="117" t="s">
        <v>99</v>
      </c>
      <c r="Q93" s="123"/>
      <c r="R93" s="124"/>
    </row>
    <row r="94" spans="1:18" ht="15.75" hidden="1">
      <c r="A94" s="2">
        <v>8</v>
      </c>
      <c r="B94" s="80" t="str">
        <f t="shared" si="1"/>
        <v>KT-2364-K57</v>
      </c>
      <c r="C94" s="88" t="str">
        <f t="shared" si="1"/>
        <v>Huỳnh Thị Kim </v>
      </c>
      <c r="D94" s="89" t="str">
        <f t="shared" si="1"/>
        <v>Loan</v>
      </c>
      <c r="E94" s="111" t="str">
        <f t="shared" si="1"/>
        <v>14/07/1999</v>
      </c>
      <c r="F94" s="129" t="str">
        <f t="shared" si="1"/>
        <v>Bình Thuận</v>
      </c>
      <c r="G94" s="90"/>
      <c r="H94" s="115"/>
      <c r="I94" s="90"/>
      <c r="J94" s="134"/>
      <c r="K94" s="134"/>
      <c r="L94" s="134"/>
      <c r="M94" s="90"/>
      <c r="N94" s="116">
        <f t="shared" si="2"/>
        <v>0</v>
      </c>
      <c r="O94" s="117" t="s">
        <v>99</v>
      </c>
      <c r="Q94" s="123"/>
      <c r="R94" s="124"/>
    </row>
    <row r="95" spans="1:18" ht="15.75" hidden="1">
      <c r="A95" s="2">
        <v>9</v>
      </c>
      <c r="B95" s="80" t="str">
        <f t="shared" si="1"/>
        <v>KT-2365-K57</v>
      </c>
      <c r="C95" s="88" t="str">
        <f t="shared" si="1"/>
        <v>Lê Nguyên Kim </v>
      </c>
      <c r="D95" s="89" t="str">
        <f t="shared" si="1"/>
        <v>Thoa</v>
      </c>
      <c r="E95" s="111" t="str">
        <f t="shared" si="1"/>
        <v>24/05/1998</v>
      </c>
      <c r="F95" s="129" t="str">
        <f t="shared" si="1"/>
        <v>BRVT</v>
      </c>
      <c r="G95" s="90"/>
      <c r="H95" s="115"/>
      <c r="I95" s="90"/>
      <c r="J95" s="134"/>
      <c r="K95" s="134"/>
      <c r="L95" s="134">
        <v>7</v>
      </c>
      <c r="M95" s="90"/>
      <c r="N95" s="116">
        <f t="shared" si="2"/>
        <v>4.9</v>
      </c>
      <c r="O95" s="117" t="s">
        <v>99</v>
      </c>
      <c r="Q95" s="123"/>
      <c r="R95" s="124"/>
    </row>
    <row r="96" spans="1:18" ht="15.75" hidden="1">
      <c r="A96" s="2">
        <v>10</v>
      </c>
      <c r="B96" s="80" t="str">
        <f t="shared" si="1"/>
        <v>KT-2334-K57</v>
      </c>
      <c r="C96" s="88" t="str">
        <f t="shared" si="1"/>
        <v>Nguyễn Đặng Hoàng</v>
      </c>
      <c r="D96" s="89" t="str">
        <f t="shared" si="1"/>
        <v>Anh</v>
      </c>
      <c r="E96" s="111">
        <f t="shared" si="1"/>
        <v>36049</v>
      </c>
      <c r="F96" s="129" t="str">
        <f t="shared" si="1"/>
        <v>-</v>
      </c>
      <c r="G96" s="90"/>
      <c r="H96" s="115"/>
      <c r="I96" s="90"/>
      <c r="J96" s="135"/>
      <c r="K96" s="135"/>
      <c r="L96" s="134">
        <v>8.5</v>
      </c>
      <c r="M96" s="90"/>
      <c r="N96" s="116">
        <f t="shared" si="2"/>
        <v>6</v>
      </c>
      <c r="O96" s="117" t="s">
        <v>99</v>
      </c>
      <c r="Q96" s="123"/>
      <c r="R96" s="124"/>
    </row>
    <row r="97" spans="1:18" ht="15.75" hidden="1">
      <c r="A97" s="2">
        <v>11</v>
      </c>
      <c r="B97" s="80" t="str">
        <f t="shared" si="1"/>
        <v>KT-2335-K57</v>
      </c>
      <c r="C97" s="88" t="str">
        <f t="shared" si="1"/>
        <v>Thái Thị Hồng</v>
      </c>
      <c r="D97" s="89" t="str">
        <f t="shared" si="1"/>
        <v>Thắm</v>
      </c>
      <c r="E97" s="111">
        <f t="shared" si="1"/>
        <v>36474</v>
      </c>
      <c r="F97" s="129" t="str">
        <f t="shared" si="1"/>
        <v>-</v>
      </c>
      <c r="G97" s="90"/>
      <c r="H97" s="115"/>
      <c r="I97" s="90"/>
      <c r="J97" s="129"/>
      <c r="K97" s="129"/>
      <c r="L97" s="136"/>
      <c r="M97" s="90"/>
      <c r="N97" s="116">
        <f t="shared" si="2"/>
        <v>0</v>
      </c>
      <c r="O97" s="117" t="s">
        <v>99</v>
      </c>
      <c r="Q97" s="123"/>
      <c r="R97" s="124"/>
    </row>
    <row r="98" spans="17:18" ht="15.75" hidden="1">
      <c r="Q98" s="120"/>
      <c r="R98" s="120"/>
    </row>
    <row r="99" ht="15.75" hidden="1"/>
    <row r="100" ht="15.75" hidden="1"/>
    <row r="101" ht="15.75" hidden="1">
      <c r="A101" s="5" t="str">
        <f>C50</f>
        <v>Kế toán thương mại dịch vụ</v>
      </c>
    </row>
    <row r="102" spans="1:15" ht="63.75" customHeight="1" hidden="1">
      <c r="A102" s="146" t="s">
        <v>0</v>
      </c>
      <c r="B102" s="94" t="s">
        <v>40</v>
      </c>
      <c r="C102" s="102" t="s">
        <v>1</v>
      </c>
      <c r="D102" s="103"/>
      <c r="E102" s="100" t="s">
        <v>2</v>
      </c>
      <c r="F102" s="100" t="s">
        <v>3</v>
      </c>
      <c r="G102" s="4" t="s">
        <v>4</v>
      </c>
      <c r="H102" s="4" t="s">
        <v>5</v>
      </c>
      <c r="I102" s="4"/>
      <c r="J102" s="4" t="s">
        <v>6</v>
      </c>
      <c r="K102" s="4"/>
      <c r="L102" s="98" t="s">
        <v>7</v>
      </c>
      <c r="M102" s="99"/>
      <c r="N102" s="94" t="s">
        <v>8</v>
      </c>
      <c r="O102" s="94" t="s">
        <v>9</v>
      </c>
    </row>
    <row r="103" spans="1:15" ht="15.75" hidden="1">
      <c r="A103" s="138"/>
      <c r="B103" s="101"/>
      <c r="C103" s="104"/>
      <c r="D103" s="105"/>
      <c r="E103" s="101"/>
      <c r="F103" s="101"/>
      <c r="G103" s="4"/>
      <c r="H103" s="3" t="s">
        <v>10</v>
      </c>
      <c r="I103" s="3" t="s">
        <v>11</v>
      </c>
      <c r="J103" s="3" t="s">
        <v>10</v>
      </c>
      <c r="K103" s="3" t="s">
        <v>11</v>
      </c>
      <c r="L103" s="78" t="s">
        <v>38</v>
      </c>
      <c r="M103" s="4" t="s">
        <v>39</v>
      </c>
      <c r="N103" s="96"/>
      <c r="O103" s="96"/>
    </row>
    <row r="104" spans="1:15" ht="15.75" hidden="1">
      <c r="A104" s="139"/>
      <c r="B104" s="95"/>
      <c r="C104" s="106"/>
      <c r="D104" s="107"/>
      <c r="E104" s="95"/>
      <c r="F104" s="95"/>
      <c r="G104" s="4"/>
      <c r="H104" s="3"/>
      <c r="I104" s="3"/>
      <c r="J104" s="3"/>
      <c r="K104" s="3"/>
      <c r="L104" s="4"/>
      <c r="M104" s="4"/>
      <c r="N104" s="97"/>
      <c r="O104" s="97"/>
    </row>
    <row r="105" spans="1:18" ht="15.75" hidden="1">
      <c r="A105" s="2">
        <v>1</v>
      </c>
      <c r="B105" s="80" t="str">
        <f aca="true" t="shared" si="3" ref="B105:F115">B67</f>
        <v>KT-2356-K57</v>
      </c>
      <c r="C105" s="88" t="str">
        <f t="shared" si="3"/>
        <v>Lưu Ý</v>
      </c>
      <c r="D105" s="89" t="str">
        <f t="shared" si="3"/>
        <v>Nhi</v>
      </c>
      <c r="E105" s="111" t="str">
        <f t="shared" si="3"/>
        <v>30/09/1998</v>
      </c>
      <c r="F105" s="129" t="str">
        <f t="shared" si="3"/>
        <v>Vũng Tàu</v>
      </c>
      <c r="G105" s="90"/>
      <c r="H105" s="90"/>
      <c r="I105" s="90"/>
      <c r="J105" s="134"/>
      <c r="K105" s="134"/>
      <c r="L105" s="134">
        <v>8</v>
      </c>
      <c r="M105" s="90"/>
      <c r="N105" s="116">
        <f>ROUND(L105*0.7+J105*0.3,1)</f>
        <v>5.6</v>
      </c>
      <c r="O105" s="117" t="s">
        <v>99</v>
      </c>
      <c r="Q105" s="121"/>
      <c r="R105" s="121"/>
    </row>
    <row r="106" spans="1:18" ht="15.75" hidden="1">
      <c r="A106" s="2">
        <v>2</v>
      </c>
      <c r="B106" s="80" t="str">
        <f t="shared" si="3"/>
        <v>KT-2357-K57</v>
      </c>
      <c r="C106" s="88" t="str">
        <f t="shared" si="3"/>
        <v>Nguyễn Bích</v>
      </c>
      <c r="D106" s="89" t="str">
        <f t="shared" si="3"/>
        <v>Trâm</v>
      </c>
      <c r="E106" s="111" t="str">
        <f t="shared" si="3"/>
        <v>12/03/1996</v>
      </c>
      <c r="F106" s="129" t="str">
        <f t="shared" si="3"/>
        <v>BRVT</v>
      </c>
      <c r="G106" s="90"/>
      <c r="H106" s="90"/>
      <c r="I106" s="90"/>
      <c r="J106" s="134"/>
      <c r="K106" s="134"/>
      <c r="L106" s="134">
        <v>7</v>
      </c>
      <c r="M106" s="90"/>
      <c r="N106" s="116">
        <f aca="true" t="shared" si="4" ref="N106:N115">ROUND(L106*0.7+J106*0.3,1)</f>
        <v>4.9</v>
      </c>
      <c r="O106" s="117" t="s">
        <v>99</v>
      </c>
      <c r="Q106" s="125"/>
      <c r="R106" s="125"/>
    </row>
    <row r="107" spans="1:18" ht="15.75" hidden="1">
      <c r="A107" s="2">
        <v>3</v>
      </c>
      <c r="B107" s="80" t="str">
        <f t="shared" si="3"/>
        <v>KT-2358-K57</v>
      </c>
      <c r="C107" s="88" t="str">
        <f t="shared" si="3"/>
        <v>Nguyễn Thị Hồng </v>
      </c>
      <c r="D107" s="89" t="str">
        <f t="shared" si="3"/>
        <v>Hoa</v>
      </c>
      <c r="E107" s="111" t="str">
        <f t="shared" si="3"/>
        <v>21/10/1995</v>
      </c>
      <c r="F107" s="129" t="str">
        <f t="shared" si="3"/>
        <v>BRVT</v>
      </c>
      <c r="G107" s="90"/>
      <c r="H107" s="90"/>
      <c r="I107" s="90"/>
      <c r="J107" s="134"/>
      <c r="K107" s="134"/>
      <c r="L107" s="134">
        <v>8</v>
      </c>
      <c r="M107" s="90"/>
      <c r="N107" s="116">
        <f t="shared" si="4"/>
        <v>5.6</v>
      </c>
      <c r="O107" s="117" t="s">
        <v>99</v>
      </c>
      <c r="Q107" s="125"/>
      <c r="R107" s="125"/>
    </row>
    <row r="108" spans="1:18" ht="15.75" hidden="1">
      <c r="A108" s="2">
        <v>4</v>
      </c>
      <c r="B108" s="80" t="str">
        <f t="shared" si="3"/>
        <v>QT-2359-K57</v>
      </c>
      <c r="C108" s="88" t="str">
        <f t="shared" si="3"/>
        <v>Phan Văn</v>
      </c>
      <c r="D108" s="89" t="str">
        <f t="shared" si="3"/>
        <v>Trưởng</v>
      </c>
      <c r="E108" s="111" t="str">
        <f t="shared" si="3"/>
        <v>20/06/1995</v>
      </c>
      <c r="F108" s="129" t="str">
        <f t="shared" si="3"/>
        <v>Hải Phòng</v>
      </c>
      <c r="G108" s="90"/>
      <c r="H108" s="90"/>
      <c r="I108" s="90"/>
      <c r="J108" s="134"/>
      <c r="K108" s="134"/>
      <c r="L108" s="134"/>
      <c r="M108" s="90"/>
      <c r="N108" s="116">
        <f t="shared" si="4"/>
        <v>0</v>
      </c>
      <c r="O108" s="117" t="s">
        <v>99</v>
      </c>
      <c r="Q108" s="125"/>
      <c r="R108" s="125"/>
    </row>
    <row r="109" spans="1:18" ht="15.75" hidden="1">
      <c r="A109" s="2">
        <v>5</v>
      </c>
      <c r="B109" s="80" t="str">
        <f t="shared" si="3"/>
        <v>KT-2360-K57</v>
      </c>
      <c r="C109" s="88" t="str">
        <f t="shared" si="3"/>
        <v>Quách Thảo </v>
      </c>
      <c r="D109" s="89" t="str">
        <f t="shared" si="3"/>
        <v>Nguyên</v>
      </c>
      <c r="E109" s="111" t="str">
        <f t="shared" si="3"/>
        <v>02/12/1995</v>
      </c>
      <c r="F109" s="129" t="str">
        <f t="shared" si="3"/>
        <v>BRVT</v>
      </c>
      <c r="G109" s="90"/>
      <c r="H109" s="90"/>
      <c r="I109" s="90"/>
      <c r="J109" s="134"/>
      <c r="K109" s="134"/>
      <c r="L109" s="134">
        <v>5</v>
      </c>
      <c r="M109" s="90"/>
      <c r="N109" s="116">
        <f t="shared" si="4"/>
        <v>3.5</v>
      </c>
      <c r="O109" s="117" t="s">
        <v>99</v>
      </c>
      <c r="Q109" s="125"/>
      <c r="R109" s="125"/>
    </row>
    <row r="110" spans="1:18" ht="15.75" hidden="1">
      <c r="A110" s="2">
        <v>6</v>
      </c>
      <c r="B110" s="80" t="str">
        <f t="shared" si="3"/>
        <v>KT-2358-K57</v>
      </c>
      <c r="C110" s="88" t="str">
        <f t="shared" si="3"/>
        <v>Vũ Thị Huyền </v>
      </c>
      <c r="D110" s="89" t="str">
        <f t="shared" si="3"/>
        <v>Trang</v>
      </c>
      <c r="E110" s="111" t="str">
        <f t="shared" si="3"/>
        <v>22/01/1992</v>
      </c>
      <c r="F110" s="129" t="str">
        <f t="shared" si="3"/>
        <v>BRVT</v>
      </c>
      <c r="G110" s="90"/>
      <c r="H110" s="90"/>
      <c r="I110" s="90"/>
      <c r="J110" s="134"/>
      <c r="K110" s="134"/>
      <c r="L110" s="134"/>
      <c r="M110" s="90"/>
      <c r="N110" s="116">
        <f t="shared" si="4"/>
        <v>0</v>
      </c>
      <c r="O110" s="117" t="s">
        <v>99</v>
      </c>
      <c r="Q110" s="125"/>
      <c r="R110" s="125"/>
    </row>
    <row r="111" spans="1:18" ht="15.75" hidden="1">
      <c r="A111" s="2">
        <v>7</v>
      </c>
      <c r="B111" s="80" t="str">
        <f t="shared" si="3"/>
        <v>KT-2363-K57</v>
      </c>
      <c r="C111" s="88" t="str">
        <f t="shared" si="3"/>
        <v> Đỗ Đức</v>
      </c>
      <c r="D111" s="89" t="str">
        <f t="shared" si="3"/>
        <v>Hiếu</v>
      </c>
      <c r="E111" s="111" t="str">
        <f t="shared" si="3"/>
        <v>03/10/1999</v>
      </c>
      <c r="F111" s="129" t="str">
        <f t="shared" si="3"/>
        <v>BRVT</v>
      </c>
      <c r="G111" s="90"/>
      <c r="H111" s="90"/>
      <c r="I111" s="90"/>
      <c r="J111" s="134"/>
      <c r="K111" s="134"/>
      <c r="L111" s="134"/>
      <c r="M111" s="90"/>
      <c r="N111" s="116">
        <f t="shared" si="4"/>
        <v>0</v>
      </c>
      <c r="O111" s="117" t="s">
        <v>99</v>
      </c>
      <c r="Q111" s="125"/>
      <c r="R111" s="125"/>
    </row>
    <row r="112" spans="1:18" ht="15.75" hidden="1">
      <c r="A112" s="2">
        <v>8</v>
      </c>
      <c r="B112" s="80" t="str">
        <f t="shared" si="3"/>
        <v>KT-2364-K57</v>
      </c>
      <c r="C112" s="88" t="str">
        <f t="shared" si="3"/>
        <v>Huỳnh Thị Kim </v>
      </c>
      <c r="D112" s="89" t="str">
        <f t="shared" si="3"/>
        <v>Loan</v>
      </c>
      <c r="E112" s="111" t="str">
        <f t="shared" si="3"/>
        <v>14/07/1999</v>
      </c>
      <c r="F112" s="129" t="str">
        <f t="shared" si="3"/>
        <v>Bình Thuận</v>
      </c>
      <c r="G112" s="90"/>
      <c r="H112" s="90"/>
      <c r="I112" s="90"/>
      <c r="J112" s="134"/>
      <c r="K112" s="134"/>
      <c r="L112" s="134"/>
      <c r="M112" s="90"/>
      <c r="N112" s="116">
        <f t="shared" si="4"/>
        <v>0</v>
      </c>
      <c r="O112" s="117" t="s">
        <v>99</v>
      </c>
      <c r="Q112" s="125"/>
      <c r="R112" s="125"/>
    </row>
    <row r="113" spans="1:18" ht="15.75" hidden="1">
      <c r="A113" s="2">
        <v>9</v>
      </c>
      <c r="B113" s="80" t="str">
        <f t="shared" si="3"/>
        <v>KT-2365-K57</v>
      </c>
      <c r="C113" s="88" t="str">
        <f t="shared" si="3"/>
        <v>Lê Nguyên Kim </v>
      </c>
      <c r="D113" s="89" t="str">
        <f t="shared" si="3"/>
        <v>Thoa</v>
      </c>
      <c r="E113" s="111" t="str">
        <f t="shared" si="3"/>
        <v>24/05/1998</v>
      </c>
      <c r="F113" s="129" t="str">
        <f t="shared" si="3"/>
        <v>BRVT</v>
      </c>
      <c r="G113" s="90"/>
      <c r="H113" s="90"/>
      <c r="I113" s="90"/>
      <c r="J113" s="134"/>
      <c r="K113" s="134"/>
      <c r="L113" s="134">
        <v>4</v>
      </c>
      <c r="M113" s="90"/>
      <c r="N113" s="116">
        <f t="shared" si="4"/>
        <v>2.8</v>
      </c>
      <c r="O113" s="117" t="s">
        <v>99</v>
      </c>
      <c r="Q113" s="125"/>
      <c r="R113" s="125"/>
    </row>
    <row r="114" spans="1:18" ht="15.75" hidden="1">
      <c r="A114" s="2">
        <v>10</v>
      </c>
      <c r="B114" s="80" t="str">
        <f t="shared" si="3"/>
        <v>KT-2334-K57</v>
      </c>
      <c r="C114" s="88" t="str">
        <f t="shared" si="3"/>
        <v>Nguyễn Đặng Hoàng</v>
      </c>
      <c r="D114" s="89" t="str">
        <f t="shared" si="3"/>
        <v>Anh</v>
      </c>
      <c r="E114" s="111">
        <f t="shared" si="3"/>
        <v>36049</v>
      </c>
      <c r="F114" s="129" t="str">
        <f t="shared" si="3"/>
        <v>-</v>
      </c>
      <c r="G114" s="90"/>
      <c r="H114" s="90"/>
      <c r="I114" s="90"/>
      <c r="J114" s="135"/>
      <c r="K114" s="135"/>
      <c r="L114" s="134">
        <v>7.5</v>
      </c>
      <c r="M114" s="90"/>
      <c r="N114" s="116">
        <f t="shared" si="4"/>
        <v>5.3</v>
      </c>
      <c r="O114" s="117" t="s">
        <v>99</v>
      </c>
      <c r="Q114" s="125"/>
      <c r="R114" s="125"/>
    </row>
    <row r="115" spans="1:18" ht="15.75" hidden="1">
      <c r="A115" s="2">
        <v>11</v>
      </c>
      <c r="B115" s="80" t="str">
        <f t="shared" si="3"/>
        <v>KT-2335-K57</v>
      </c>
      <c r="C115" s="88" t="str">
        <f t="shared" si="3"/>
        <v>Thái Thị Hồng</v>
      </c>
      <c r="D115" s="89" t="str">
        <f t="shared" si="3"/>
        <v>Thắm</v>
      </c>
      <c r="E115" s="111">
        <f t="shared" si="3"/>
        <v>36474</v>
      </c>
      <c r="F115" s="129" t="str">
        <f t="shared" si="3"/>
        <v>-</v>
      </c>
      <c r="G115" s="90"/>
      <c r="H115" s="90"/>
      <c r="I115" s="90"/>
      <c r="J115" s="134"/>
      <c r="K115" s="134"/>
      <c r="L115" s="136"/>
      <c r="M115" s="90"/>
      <c r="N115" s="116">
        <f t="shared" si="4"/>
        <v>0</v>
      </c>
      <c r="O115" s="117" t="s">
        <v>99</v>
      </c>
      <c r="Q115" s="125"/>
      <c r="R115" s="125"/>
    </row>
    <row r="116" ht="15.75" hidden="1"/>
    <row r="117" ht="15.75" hidden="1"/>
    <row r="118" ht="15.75" hidden="1"/>
    <row r="119" ht="15.75" hidden="1"/>
    <row r="120" ht="15.75" hidden="1">
      <c r="A120" s="5" t="str">
        <f>C51</f>
        <v>Kinh tế vi mô(vsau)</v>
      </c>
    </row>
    <row r="121" spans="1:15" ht="63.75" customHeight="1" hidden="1">
      <c r="A121" s="146" t="s">
        <v>0</v>
      </c>
      <c r="B121" s="94" t="s">
        <v>40</v>
      </c>
      <c r="C121" s="102" t="s">
        <v>1</v>
      </c>
      <c r="D121" s="103"/>
      <c r="E121" s="100" t="s">
        <v>2</v>
      </c>
      <c r="F121" s="100" t="s">
        <v>3</v>
      </c>
      <c r="G121" s="4" t="s">
        <v>4</v>
      </c>
      <c r="H121" s="4" t="s">
        <v>5</v>
      </c>
      <c r="I121" s="4"/>
      <c r="J121" s="4" t="s">
        <v>6</v>
      </c>
      <c r="K121" s="4"/>
      <c r="L121" s="98" t="s">
        <v>7</v>
      </c>
      <c r="M121" s="99"/>
      <c r="N121" s="94" t="s">
        <v>8</v>
      </c>
      <c r="O121" s="94" t="s">
        <v>9</v>
      </c>
    </row>
    <row r="122" spans="1:15" ht="15.75" hidden="1">
      <c r="A122" s="138"/>
      <c r="B122" s="96"/>
      <c r="C122" s="104"/>
      <c r="D122" s="105"/>
      <c r="E122" s="101"/>
      <c r="F122" s="101"/>
      <c r="G122" s="4"/>
      <c r="H122" s="3" t="s">
        <v>10</v>
      </c>
      <c r="I122" s="3" t="s">
        <v>11</v>
      </c>
      <c r="J122" s="3" t="s">
        <v>10</v>
      </c>
      <c r="K122" s="3" t="s">
        <v>11</v>
      </c>
      <c r="L122" s="78" t="s">
        <v>38</v>
      </c>
      <c r="M122" s="4" t="s">
        <v>39</v>
      </c>
      <c r="N122" s="96"/>
      <c r="O122" s="96"/>
    </row>
    <row r="123" spans="1:15" ht="15.75" hidden="1">
      <c r="A123" s="139"/>
      <c r="B123" s="97"/>
      <c r="C123" s="106"/>
      <c r="D123" s="107"/>
      <c r="E123" s="95"/>
      <c r="F123" s="95"/>
      <c r="G123" s="4"/>
      <c r="H123" s="3"/>
      <c r="I123" s="3"/>
      <c r="J123" s="3"/>
      <c r="K123" s="3"/>
      <c r="L123" s="4"/>
      <c r="M123" s="4"/>
      <c r="N123" s="97"/>
      <c r="O123" s="97"/>
    </row>
    <row r="124" spans="1:18" ht="15.75" hidden="1">
      <c r="A124" s="2">
        <v>1</v>
      </c>
      <c r="B124" s="80" t="str">
        <f aca="true" t="shared" si="5" ref="B124:F134">B67</f>
        <v>KT-2356-K57</v>
      </c>
      <c r="C124" s="80" t="str">
        <f t="shared" si="5"/>
        <v>Lưu Ý</v>
      </c>
      <c r="D124" s="80" t="str">
        <f t="shared" si="5"/>
        <v>Nhi</v>
      </c>
      <c r="E124" s="80" t="str">
        <f t="shared" si="5"/>
        <v>30/09/1998</v>
      </c>
      <c r="F124" s="80" t="str">
        <f t="shared" si="5"/>
        <v>Vũng Tàu</v>
      </c>
      <c r="G124" s="90"/>
      <c r="H124" s="90"/>
      <c r="I124" s="90"/>
      <c r="J124" s="128"/>
      <c r="K124" s="128"/>
      <c r="L124" s="134"/>
      <c r="M124" s="90"/>
      <c r="N124" s="116">
        <f>ROUND(L124*0.7+J124*0.3,1)</f>
        <v>0</v>
      </c>
      <c r="O124" s="117" t="s">
        <v>99</v>
      </c>
      <c r="Q124" s="122"/>
      <c r="R124" s="121"/>
    </row>
    <row r="125" spans="1:18" ht="15.75" hidden="1">
      <c r="A125" s="2">
        <v>2</v>
      </c>
      <c r="B125" s="80" t="str">
        <f t="shared" si="5"/>
        <v>KT-2357-K57</v>
      </c>
      <c r="C125" s="80" t="str">
        <f t="shared" si="5"/>
        <v>Nguyễn Bích</v>
      </c>
      <c r="D125" s="80" t="str">
        <f t="shared" si="5"/>
        <v>Trâm</v>
      </c>
      <c r="E125" s="80" t="str">
        <f t="shared" si="5"/>
        <v>12/03/1996</v>
      </c>
      <c r="F125" s="80" t="str">
        <f t="shared" si="5"/>
        <v>BRVT</v>
      </c>
      <c r="G125" s="90"/>
      <c r="H125" s="90"/>
      <c r="I125" s="90"/>
      <c r="J125" s="128"/>
      <c r="K125" s="128"/>
      <c r="L125" s="134"/>
      <c r="M125" s="90"/>
      <c r="N125" s="116">
        <f aca="true" t="shared" si="6" ref="N125:N134">ROUND(L125*0.7+J125*0.3,1)</f>
        <v>0</v>
      </c>
      <c r="O125" s="117" t="s">
        <v>99</v>
      </c>
      <c r="Q125" s="122"/>
      <c r="R125" s="125"/>
    </row>
    <row r="126" spans="1:18" ht="15.75" hidden="1">
      <c r="A126" s="2">
        <v>3</v>
      </c>
      <c r="B126" s="80" t="str">
        <f t="shared" si="5"/>
        <v>KT-2358-K57</v>
      </c>
      <c r="C126" s="80" t="str">
        <f t="shared" si="5"/>
        <v>Nguyễn Thị Hồng </v>
      </c>
      <c r="D126" s="80" t="str">
        <f t="shared" si="5"/>
        <v>Hoa</v>
      </c>
      <c r="E126" s="80" t="str">
        <f t="shared" si="5"/>
        <v>21/10/1995</v>
      </c>
      <c r="F126" s="80" t="str">
        <f t="shared" si="5"/>
        <v>BRVT</v>
      </c>
      <c r="G126" s="90"/>
      <c r="H126" s="90"/>
      <c r="I126" s="90"/>
      <c r="J126" s="128"/>
      <c r="K126" s="128"/>
      <c r="L126" s="134"/>
      <c r="M126" s="90"/>
      <c r="N126" s="116">
        <f t="shared" si="6"/>
        <v>0</v>
      </c>
      <c r="O126" s="117" t="s">
        <v>99</v>
      </c>
      <c r="Q126" s="122"/>
      <c r="R126" s="125"/>
    </row>
    <row r="127" spans="1:18" ht="15.75" hidden="1">
      <c r="A127" s="2">
        <v>4</v>
      </c>
      <c r="B127" s="80" t="str">
        <f t="shared" si="5"/>
        <v>QT-2359-K57</v>
      </c>
      <c r="C127" s="80" t="str">
        <f t="shared" si="5"/>
        <v>Phan Văn</v>
      </c>
      <c r="D127" s="80" t="str">
        <f t="shared" si="5"/>
        <v>Trưởng</v>
      </c>
      <c r="E127" s="80" t="str">
        <f t="shared" si="5"/>
        <v>20/06/1995</v>
      </c>
      <c r="F127" s="80" t="str">
        <f t="shared" si="5"/>
        <v>Hải Phòng</v>
      </c>
      <c r="G127" s="90"/>
      <c r="H127" s="90"/>
      <c r="I127" s="90"/>
      <c r="J127" s="128"/>
      <c r="K127" s="128"/>
      <c r="L127" s="134"/>
      <c r="M127" s="90"/>
      <c r="N127" s="116">
        <f t="shared" si="6"/>
        <v>0</v>
      </c>
      <c r="O127" s="117" t="s">
        <v>99</v>
      </c>
      <c r="Q127" s="122"/>
      <c r="R127" s="125"/>
    </row>
    <row r="128" spans="1:18" ht="15.75" hidden="1">
      <c r="A128" s="2">
        <v>5</v>
      </c>
      <c r="B128" s="80" t="str">
        <f t="shared" si="5"/>
        <v>KT-2360-K57</v>
      </c>
      <c r="C128" s="80" t="str">
        <f t="shared" si="5"/>
        <v>Quách Thảo </v>
      </c>
      <c r="D128" s="80" t="str">
        <f t="shared" si="5"/>
        <v>Nguyên</v>
      </c>
      <c r="E128" s="80" t="str">
        <f t="shared" si="5"/>
        <v>02/12/1995</v>
      </c>
      <c r="F128" s="80" t="str">
        <f t="shared" si="5"/>
        <v>BRVT</v>
      </c>
      <c r="G128" s="90"/>
      <c r="H128" s="90"/>
      <c r="I128" s="90"/>
      <c r="J128" s="128"/>
      <c r="K128" s="128"/>
      <c r="L128" s="134"/>
      <c r="M128" s="90"/>
      <c r="N128" s="116">
        <f t="shared" si="6"/>
        <v>0</v>
      </c>
      <c r="O128" s="117" t="s">
        <v>99</v>
      </c>
      <c r="Q128" s="122"/>
      <c r="R128" s="125"/>
    </row>
    <row r="129" spans="1:18" ht="15.75" hidden="1">
      <c r="A129" s="2">
        <v>6</v>
      </c>
      <c r="B129" s="80" t="str">
        <f t="shared" si="5"/>
        <v>KT-2358-K57</v>
      </c>
      <c r="C129" s="80" t="str">
        <f t="shared" si="5"/>
        <v>Vũ Thị Huyền </v>
      </c>
      <c r="D129" s="80" t="str">
        <f t="shared" si="5"/>
        <v>Trang</v>
      </c>
      <c r="E129" s="80" t="str">
        <f t="shared" si="5"/>
        <v>22/01/1992</v>
      </c>
      <c r="F129" s="80" t="str">
        <f t="shared" si="5"/>
        <v>BRVT</v>
      </c>
      <c r="G129" s="90"/>
      <c r="H129" s="90"/>
      <c r="I129" s="90"/>
      <c r="J129" s="128"/>
      <c r="K129" s="128"/>
      <c r="L129" s="134"/>
      <c r="M129" s="90"/>
      <c r="N129" s="116">
        <f t="shared" si="6"/>
        <v>0</v>
      </c>
      <c r="O129" s="117" t="s">
        <v>99</v>
      </c>
      <c r="Q129" s="122"/>
      <c r="R129" s="125"/>
    </row>
    <row r="130" spans="1:18" ht="15.75" hidden="1">
      <c r="A130" s="2">
        <v>7</v>
      </c>
      <c r="B130" s="80" t="str">
        <f t="shared" si="5"/>
        <v>KT-2363-K57</v>
      </c>
      <c r="C130" s="80" t="str">
        <f t="shared" si="5"/>
        <v> Đỗ Đức</v>
      </c>
      <c r="D130" s="80" t="str">
        <f t="shared" si="5"/>
        <v>Hiếu</v>
      </c>
      <c r="E130" s="80" t="str">
        <f t="shared" si="5"/>
        <v>03/10/1999</v>
      </c>
      <c r="F130" s="80" t="str">
        <f t="shared" si="5"/>
        <v>BRVT</v>
      </c>
      <c r="G130" s="90"/>
      <c r="H130" s="90"/>
      <c r="I130" s="90"/>
      <c r="J130" s="128"/>
      <c r="K130" s="128"/>
      <c r="L130" s="134"/>
      <c r="M130" s="90"/>
      <c r="N130" s="116">
        <f t="shared" si="6"/>
        <v>0</v>
      </c>
      <c r="O130" s="117" t="s">
        <v>99</v>
      </c>
      <c r="Q130" s="122"/>
      <c r="R130" s="125"/>
    </row>
    <row r="131" spans="1:18" ht="15.75" hidden="1">
      <c r="A131" s="2">
        <v>8</v>
      </c>
      <c r="B131" s="80" t="str">
        <f t="shared" si="5"/>
        <v>KT-2364-K57</v>
      </c>
      <c r="C131" s="80" t="str">
        <f t="shared" si="5"/>
        <v>Huỳnh Thị Kim </v>
      </c>
      <c r="D131" s="80" t="str">
        <f t="shared" si="5"/>
        <v>Loan</v>
      </c>
      <c r="E131" s="80" t="str">
        <f t="shared" si="5"/>
        <v>14/07/1999</v>
      </c>
      <c r="F131" s="80" t="str">
        <f t="shared" si="5"/>
        <v>Bình Thuận</v>
      </c>
      <c r="G131" s="90"/>
      <c r="H131" s="90"/>
      <c r="I131" s="90"/>
      <c r="J131" s="128"/>
      <c r="K131" s="128"/>
      <c r="L131" s="134"/>
      <c r="M131" s="90"/>
      <c r="N131" s="116">
        <f t="shared" si="6"/>
        <v>0</v>
      </c>
      <c r="O131" s="117" t="s">
        <v>99</v>
      </c>
      <c r="Q131" s="122"/>
      <c r="R131" s="125"/>
    </row>
    <row r="132" spans="1:18" ht="15.75" hidden="1">
      <c r="A132" s="2">
        <v>9</v>
      </c>
      <c r="B132" s="80" t="str">
        <f t="shared" si="5"/>
        <v>KT-2365-K57</v>
      </c>
      <c r="C132" s="80" t="str">
        <f t="shared" si="5"/>
        <v>Lê Nguyên Kim </v>
      </c>
      <c r="D132" s="80" t="str">
        <f t="shared" si="5"/>
        <v>Thoa</v>
      </c>
      <c r="E132" s="80" t="str">
        <f t="shared" si="5"/>
        <v>24/05/1998</v>
      </c>
      <c r="F132" s="80" t="str">
        <f t="shared" si="5"/>
        <v>BRVT</v>
      </c>
      <c r="G132" s="90"/>
      <c r="H132" s="90"/>
      <c r="I132" s="90"/>
      <c r="J132" s="128"/>
      <c r="K132" s="128"/>
      <c r="L132" s="134"/>
      <c r="M132" s="90"/>
      <c r="N132" s="116">
        <f t="shared" si="6"/>
        <v>0</v>
      </c>
      <c r="O132" s="117" t="s">
        <v>99</v>
      </c>
      <c r="Q132" s="122"/>
      <c r="R132" s="125"/>
    </row>
    <row r="133" spans="1:18" ht="15.75" hidden="1">
      <c r="A133" s="2">
        <v>10</v>
      </c>
      <c r="B133" s="80" t="str">
        <f t="shared" si="5"/>
        <v>KT-2334-K57</v>
      </c>
      <c r="C133" s="80" t="str">
        <f t="shared" si="5"/>
        <v>Nguyễn Đặng Hoàng</v>
      </c>
      <c r="D133" s="80" t="str">
        <f t="shared" si="5"/>
        <v>Anh</v>
      </c>
      <c r="E133" s="80">
        <f t="shared" si="5"/>
        <v>36049</v>
      </c>
      <c r="F133" s="80" t="str">
        <f t="shared" si="5"/>
        <v>-</v>
      </c>
      <c r="G133" s="90"/>
      <c r="H133" s="90"/>
      <c r="I133" s="90"/>
      <c r="J133" s="128"/>
      <c r="K133" s="128"/>
      <c r="L133" s="134">
        <v>3.5</v>
      </c>
      <c r="M133" s="90"/>
      <c r="N133" s="116">
        <f t="shared" si="6"/>
        <v>2.5</v>
      </c>
      <c r="O133" s="117" t="s">
        <v>99</v>
      </c>
      <c r="Q133" s="122"/>
      <c r="R133" s="125"/>
    </row>
    <row r="134" spans="1:18" ht="15.75" hidden="1">
      <c r="A134" s="2">
        <v>11</v>
      </c>
      <c r="B134" s="80" t="str">
        <f t="shared" si="5"/>
        <v>KT-2335-K57</v>
      </c>
      <c r="C134" s="80" t="str">
        <f t="shared" si="5"/>
        <v>Thái Thị Hồng</v>
      </c>
      <c r="D134" s="80" t="str">
        <f t="shared" si="5"/>
        <v>Thắm</v>
      </c>
      <c r="E134" s="80">
        <f t="shared" si="5"/>
        <v>36474</v>
      </c>
      <c r="F134" s="80" t="str">
        <f t="shared" si="5"/>
        <v>-</v>
      </c>
      <c r="G134" s="90"/>
      <c r="H134" s="90"/>
      <c r="I134" s="90"/>
      <c r="J134" s="128"/>
      <c r="K134" s="128"/>
      <c r="L134" s="136"/>
      <c r="M134" s="90"/>
      <c r="N134" s="116">
        <f t="shared" si="6"/>
        <v>0</v>
      </c>
      <c r="O134" s="117" t="s">
        <v>99</v>
      </c>
      <c r="Q134" s="122"/>
      <c r="R134" s="125"/>
    </row>
    <row r="135" ht="15.75" hidden="1"/>
    <row r="136" ht="15.75" hidden="1"/>
    <row r="137" ht="15.75" hidden="1"/>
    <row r="138" ht="15.75" hidden="1"/>
    <row r="139" ht="15.75" hidden="1">
      <c r="A139" s="5">
        <f>C52</f>
        <v>0</v>
      </c>
    </row>
    <row r="140" spans="1:15" ht="63.75" customHeight="1" hidden="1">
      <c r="A140" s="146" t="s">
        <v>0</v>
      </c>
      <c r="B140" s="94" t="s">
        <v>40</v>
      </c>
      <c r="C140" s="102" t="s">
        <v>1</v>
      </c>
      <c r="D140" s="103"/>
      <c r="E140" s="100" t="s">
        <v>2</v>
      </c>
      <c r="F140" s="100" t="s">
        <v>3</v>
      </c>
      <c r="G140" s="4" t="s">
        <v>4</v>
      </c>
      <c r="H140" s="4" t="s">
        <v>5</v>
      </c>
      <c r="I140" s="4"/>
      <c r="J140" s="4" t="s">
        <v>6</v>
      </c>
      <c r="K140" s="4"/>
      <c r="L140" s="98" t="s">
        <v>7</v>
      </c>
      <c r="M140" s="99"/>
      <c r="N140" s="94" t="s">
        <v>8</v>
      </c>
      <c r="O140" s="94" t="s">
        <v>9</v>
      </c>
    </row>
    <row r="141" spans="1:15" ht="15.75" hidden="1">
      <c r="A141" s="138"/>
      <c r="B141" s="101"/>
      <c r="C141" s="104"/>
      <c r="D141" s="105"/>
      <c r="E141" s="101"/>
      <c r="F141" s="101"/>
      <c r="G141" s="4"/>
      <c r="H141" s="3" t="s">
        <v>10</v>
      </c>
      <c r="I141" s="3" t="s">
        <v>11</v>
      </c>
      <c r="J141" s="3" t="s">
        <v>10</v>
      </c>
      <c r="K141" s="3" t="s">
        <v>11</v>
      </c>
      <c r="L141" s="78" t="s">
        <v>38</v>
      </c>
      <c r="M141" s="4" t="s">
        <v>39</v>
      </c>
      <c r="N141" s="96"/>
      <c r="O141" s="96"/>
    </row>
    <row r="142" spans="1:15" ht="15.75" hidden="1">
      <c r="A142" s="139"/>
      <c r="B142" s="95"/>
      <c r="C142" s="106"/>
      <c r="D142" s="107"/>
      <c r="E142" s="95"/>
      <c r="F142" s="95"/>
      <c r="G142" s="4"/>
      <c r="H142" s="3"/>
      <c r="I142" s="3"/>
      <c r="J142" s="3"/>
      <c r="K142" s="3"/>
      <c r="L142" s="4"/>
      <c r="M142" s="4"/>
      <c r="N142" s="97"/>
      <c r="O142" s="97"/>
    </row>
    <row r="143" spans="1:18" ht="15.75" hidden="1">
      <c r="A143" s="2">
        <v>1</v>
      </c>
      <c r="B143" s="80" t="str">
        <f aca="true" t="shared" si="7" ref="B143:F153">B67</f>
        <v>KT-2356-K57</v>
      </c>
      <c r="C143" s="80" t="str">
        <f t="shared" si="7"/>
        <v>Lưu Ý</v>
      </c>
      <c r="D143" s="80" t="str">
        <f t="shared" si="7"/>
        <v>Nhi</v>
      </c>
      <c r="E143" s="80" t="str">
        <f t="shared" si="7"/>
        <v>30/09/1998</v>
      </c>
      <c r="F143" s="80" t="str">
        <f t="shared" si="7"/>
        <v>Vũng Tàu</v>
      </c>
      <c r="G143" s="90"/>
      <c r="H143" s="90"/>
      <c r="I143" s="90"/>
      <c r="J143" s="121"/>
      <c r="K143" s="90"/>
      <c r="L143" s="121"/>
      <c r="M143" s="90"/>
      <c r="N143" s="116">
        <f>ROUND(L143*0.7+J143*0.3,1)</f>
        <v>0</v>
      </c>
      <c r="O143" s="117" t="str">
        <f aca="true" t="shared" si="8" ref="O143:O153">IF(N143&lt;5,"Thi lại","")</f>
        <v>Thi lại</v>
      </c>
      <c r="Q143" s="121"/>
      <c r="R143" s="121"/>
    </row>
    <row r="144" spans="1:18" ht="15.75" hidden="1">
      <c r="A144" s="2">
        <v>2</v>
      </c>
      <c r="B144" s="80" t="str">
        <f t="shared" si="7"/>
        <v>KT-2357-K57</v>
      </c>
      <c r="C144" s="80" t="str">
        <f t="shared" si="7"/>
        <v>Nguyễn Bích</v>
      </c>
      <c r="D144" s="80" t="str">
        <f t="shared" si="7"/>
        <v>Trâm</v>
      </c>
      <c r="E144" s="80" t="str">
        <f t="shared" si="7"/>
        <v>12/03/1996</v>
      </c>
      <c r="F144" s="80" t="str">
        <f t="shared" si="7"/>
        <v>BRVT</v>
      </c>
      <c r="G144" s="90"/>
      <c r="H144" s="90"/>
      <c r="I144" s="90"/>
      <c r="J144" s="121"/>
      <c r="K144" s="90"/>
      <c r="L144" s="121"/>
      <c r="M144" s="90"/>
      <c r="N144" s="116">
        <f aca="true" t="shared" si="9" ref="N144:N153">ROUND(L144*0.7+J144*0.3,1)</f>
        <v>0</v>
      </c>
      <c r="O144" s="117" t="str">
        <f t="shared" si="8"/>
        <v>Thi lại</v>
      </c>
      <c r="Q144" s="125"/>
      <c r="R144" s="125"/>
    </row>
    <row r="145" spans="1:18" ht="15.75" hidden="1">
      <c r="A145" s="2">
        <v>3</v>
      </c>
      <c r="B145" s="80" t="str">
        <f t="shared" si="7"/>
        <v>KT-2358-K57</v>
      </c>
      <c r="C145" s="80" t="str">
        <f t="shared" si="7"/>
        <v>Nguyễn Thị Hồng </v>
      </c>
      <c r="D145" s="80" t="str">
        <f t="shared" si="7"/>
        <v>Hoa</v>
      </c>
      <c r="E145" s="80" t="str">
        <f t="shared" si="7"/>
        <v>21/10/1995</v>
      </c>
      <c r="F145" s="80" t="str">
        <f t="shared" si="7"/>
        <v>BRVT</v>
      </c>
      <c r="G145" s="90"/>
      <c r="H145" s="90"/>
      <c r="I145" s="90"/>
      <c r="J145" s="121"/>
      <c r="K145" s="90"/>
      <c r="L145" s="121"/>
      <c r="M145" s="90"/>
      <c r="N145" s="116">
        <f t="shared" si="9"/>
        <v>0</v>
      </c>
      <c r="O145" s="117" t="str">
        <f t="shared" si="8"/>
        <v>Thi lại</v>
      </c>
      <c r="Q145" s="125"/>
      <c r="R145" s="125"/>
    </row>
    <row r="146" spans="1:18" ht="15.75" hidden="1">
      <c r="A146" s="2">
        <v>4</v>
      </c>
      <c r="B146" s="80" t="str">
        <f t="shared" si="7"/>
        <v>QT-2359-K57</v>
      </c>
      <c r="C146" s="80" t="str">
        <f t="shared" si="7"/>
        <v>Phan Văn</v>
      </c>
      <c r="D146" s="80" t="str">
        <f t="shared" si="7"/>
        <v>Trưởng</v>
      </c>
      <c r="E146" s="80" t="str">
        <f t="shared" si="7"/>
        <v>20/06/1995</v>
      </c>
      <c r="F146" s="80" t="str">
        <f t="shared" si="7"/>
        <v>Hải Phòng</v>
      </c>
      <c r="G146" s="90"/>
      <c r="H146" s="90"/>
      <c r="I146" s="90"/>
      <c r="J146" s="121"/>
      <c r="K146" s="90"/>
      <c r="L146" s="121"/>
      <c r="M146" s="90"/>
      <c r="N146" s="116">
        <f t="shared" si="9"/>
        <v>0</v>
      </c>
      <c r="O146" s="117" t="str">
        <f t="shared" si="8"/>
        <v>Thi lại</v>
      </c>
      <c r="Q146" s="125"/>
      <c r="R146" s="125"/>
    </row>
    <row r="147" spans="1:18" ht="15.75" hidden="1">
      <c r="A147" s="2">
        <v>5</v>
      </c>
      <c r="B147" s="80" t="str">
        <f t="shared" si="7"/>
        <v>KT-2360-K57</v>
      </c>
      <c r="C147" s="80" t="str">
        <f t="shared" si="7"/>
        <v>Quách Thảo </v>
      </c>
      <c r="D147" s="80" t="str">
        <f t="shared" si="7"/>
        <v>Nguyên</v>
      </c>
      <c r="E147" s="80" t="str">
        <f t="shared" si="7"/>
        <v>02/12/1995</v>
      </c>
      <c r="F147" s="80" t="str">
        <f t="shared" si="7"/>
        <v>BRVT</v>
      </c>
      <c r="G147" s="90"/>
      <c r="H147" s="90"/>
      <c r="I147" s="90"/>
      <c r="J147" s="121"/>
      <c r="K147" s="90"/>
      <c r="L147" s="121"/>
      <c r="M147" s="90"/>
      <c r="N147" s="116">
        <f t="shared" si="9"/>
        <v>0</v>
      </c>
      <c r="O147" s="117" t="str">
        <f t="shared" si="8"/>
        <v>Thi lại</v>
      </c>
      <c r="Q147" s="125"/>
      <c r="R147" s="125"/>
    </row>
    <row r="148" spans="1:18" ht="15.75" hidden="1">
      <c r="A148" s="2">
        <v>6</v>
      </c>
      <c r="B148" s="80" t="str">
        <f t="shared" si="7"/>
        <v>KT-2358-K57</v>
      </c>
      <c r="C148" s="80" t="str">
        <f t="shared" si="7"/>
        <v>Vũ Thị Huyền </v>
      </c>
      <c r="D148" s="80" t="str">
        <f t="shared" si="7"/>
        <v>Trang</v>
      </c>
      <c r="E148" s="80" t="str">
        <f t="shared" si="7"/>
        <v>22/01/1992</v>
      </c>
      <c r="F148" s="80" t="str">
        <f t="shared" si="7"/>
        <v>BRVT</v>
      </c>
      <c r="G148" s="90"/>
      <c r="H148" s="90"/>
      <c r="I148" s="90"/>
      <c r="J148" s="121"/>
      <c r="K148" s="90"/>
      <c r="L148" s="121"/>
      <c r="M148" s="90"/>
      <c r="N148" s="116">
        <f t="shared" si="9"/>
        <v>0</v>
      </c>
      <c r="O148" s="117" t="str">
        <f t="shared" si="8"/>
        <v>Thi lại</v>
      </c>
      <c r="Q148" s="125"/>
      <c r="R148" s="125"/>
    </row>
    <row r="149" spans="1:18" ht="15.75" hidden="1">
      <c r="A149" s="2">
        <v>7</v>
      </c>
      <c r="B149" s="80" t="str">
        <f t="shared" si="7"/>
        <v>KT-2363-K57</v>
      </c>
      <c r="C149" s="80" t="str">
        <f t="shared" si="7"/>
        <v> Đỗ Đức</v>
      </c>
      <c r="D149" s="80" t="str">
        <f t="shared" si="7"/>
        <v>Hiếu</v>
      </c>
      <c r="E149" s="80" t="str">
        <f t="shared" si="7"/>
        <v>03/10/1999</v>
      </c>
      <c r="F149" s="80" t="str">
        <f t="shared" si="7"/>
        <v>BRVT</v>
      </c>
      <c r="G149" s="90"/>
      <c r="H149" s="90"/>
      <c r="I149" s="90"/>
      <c r="J149" s="121"/>
      <c r="K149" s="90"/>
      <c r="L149" s="121"/>
      <c r="M149" s="90"/>
      <c r="N149" s="116">
        <f t="shared" si="9"/>
        <v>0</v>
      </c>
      <c r="O149" s="117" t="str">
        <f t="shared" si="8"/>
        <v>Thi lại</v>
      </c>
      <c r="Q149" s="125"/>
      <c r="R149" s="125"/>
    </row>
    <row r="150" spans="1:18" ht="15.75" hidden="1">
      <c r="A150" s="2">
        <v>8</v>
      </c>
      <c r="B150" s="80" t="str">
        <f t="shared" si="7"/>
        <v>KT-2364-K57</v>
      </c>
      <c r="C150" s="80" t="str">
        <f t="shared" si="7"/>
        <v>Huỳnh Thị Kim </v>
      </c>
      <c r="D150" s="80" t="str">
        <f t="shared" si="7"/>
        <v>Loan</v>
      </c>
      <c r="E150" s="80" t="str">
        <f t="shared" si="7"/>
        <v>14/07/1999</v>
      </c>
      <c r="F150" s="80" t="str">
        <f t="shared" si="7"/>
        <v>Bình Thuận</v>
      </c>
      <c r="G150" s="90"/>
      <c r="H150" s="90"/>
      <c r="I150" s="90"/>
      <c r="J150" s="121"/>
      <c r="K150" s="90"/>
      <c r="L150" s="121"/>
      <c r="M150" s="90"/>
      <c r="N150" s="116">
        <f t="shared" si="9"/>
        <v>0</v>
      </c>
      <c r="O150" s="117" t="str">
        <f t="shared" si="8"/>
        <v>Thi lại</v>
      </c>
      <c r="Q150" s="125"/>
      <c r="R150" s="125"/>
    </row>
    <row r="151" spans="1:18" ht="15.75" hidden="1">
      <c r="A151" s="2">
        <v>9</v>
      </c>
      <c r="B151" s="80" t="str">
        <f t="shared" si="7"/>
        <v>KT-2365-K57</v>
      </c>
      <c r="C151" s="80" t="str">
        <f t="shared" si="7"/>
        <v>Lê Nguyên Kim </v>
      </c>
      <c r="D151" s="80" t="str">
        <f t="shared" si="7"/>
        <v>Thoa</v>
      </c>
      <c r="E151" s="80" t="str">
        <f t="shared" si="7"/>
        <v>24/05/1998</v>
      </c>
      <c r="F151" s="80" t="str">
        <f t="shared" si="7"/>
        <v>BRVT</v>
      </c>
      <c r="G151" s="90"/>
      <c r="H151" s="90"/>
      <c r="I151" s="90"/>
      <c r="J151" s="121"/>
      <c r="K151" s="90"/>
      <c r="L151" s="121"/>
      <c r="M151" s="90"/>
      <c r="N151" s="116">
        <f t="shared" si="9"/>
        <v>0</v>
      </c>
      <c r="O151" s="117" t="str">
        <f t="shared" si="8"/>
        <v>Thi lại</v>
      </c>
      <c r="Q151" s="125"/>
      <c r="R151" s="125"/>
    </row>
    <row r="152" spans="1:18" ht="15.75" hidden="1">
      <c r="A152" s="2">
        <v>10</v>
      </c>
      <c r="B152" s="80" t="str">
        <f t="shared" si="7"/>
        <v>KT-2334-K57</v>
      </c>
      <c r="C152" s="80" t="str">
        <f t="shared" si="7"/>
        <v>Nguyễn Đặng Hoàng</v>
      </c>
      <c r="D152" s="80" t="str">
        <f t="shared" si="7"/>
        <v>Anh</v>
      </c>
      <c r="E152" s="80">
        <f t="shared" si="7"/>
        <v>36049</v>
      </c>
      <c r="F152" s="80" t="str">
        <f t="shared" si="7"/>
        <v>-</v>
      </c>
      <c r="G152" s="90"/>
      <c r="H152" s="90"/>
      <c r="I152" s="90"/>
      <c r="J152" s="121"/>
      <c r="K152" s="90"/>
      <c r="L152" s="121"/>
      <c r="M152" s="90"/>
      <c r="N152" s="116">
        <f t="shared" si="9"/>
        <v>0</v>
      </c>
      <c r="O152" s="117" t="str">
        <f t="shared" si="8"/>
        <v>Thi lại</v>
      </c>
      <c r="Q152" s="125"/>
      <c r="R152" s="125"/>
    </row>
    <row r="153" spans="1:18" ht="15.75" hidden="1">
      <c r="A153" s="2">
        <v>11</v>
      </c>
      <c r="B153" s="80" t="str">
        <f t="shared" si="7"/>
        <v>KT-2335-K57</v>
      </c>
      <c r="C153" s="80" t="str">
        <f t="shared" si="7"/>
        <v>Thái Thị Hồng</v>
      </c>
      <c r="D153" s="80" t="str">
        <f t="shared" si="7"/>
        <v>Thắm</v>
      </c>
      <c r="E153" s="80">
        <f t="shared" si="7"/>
        <v>36474</v>
      </c>
      <c r="F153" s="80" t="str">
        <f t="shared" si="7"/>
        <v>-</v>
      </c>
      <c r="G153" s="90"/>
      <c r="H153" s="90"/>
      <c r="I153" s="90"/>
      <c r="J153" s="121"/>
      <c r="K153" s="90"/>
      <c r="L153" s="121"/>
      <c r="M153" s="90"/>
      <c r="N153" s="116">
        <f t="shared" si="9"/>
        <v>0</v>
      </c>
      <c r="O153" s="117" t="str">
        <f t="shared" si="8"/>
        <v>Thi lại</v>
      </c>
      <c r="Q153" s="125"/>
      <c r="R153" s="125"/>
    </row>
    <row r="154" ht="15.75" hidden="1"/>
    <row r="155" ht="15.75" hidden="1"/>
    <row r="156" ht="15.75" hidden="1"/>
    <row r="157" ht="15.75" hidden="1"/>
    <row r="158" ht="15.75" hidden="1">
      <c r="A158" s="5">
        <f>C53</f>
        <v>0</v>
      </c>
    </row>
    <row r="159" spans="1:15" ht="63.75" customHeight="1" hidden="1">
      <c r="A159" s="146" t="s">
        <v>0</v>
      </c>
      <c r="B159" s="94" t="s">
        <v>40</v>
      </c>
      <c r="C159" s="102" t="s">
        <v>1</v>
      </c>
      <c r="D159" s="103"/>
      <c r="E159" s="100" t="s">
        <v>2</v>
      </c>
      <c r="F159" s="100" t="s">
        <v>3</v>
      </c>
      <c r="G159" s="4"/>
      <c r="H159" s="4"/>
      <c r="I159" s="4"/>
      <c r="J159" s="4"/>
      <c r="K159" s="4"/>
      <c r="L159" s="98"/>
      <c r="M159" s="99"/>
      <c r="N159" s="94"/>
      <c r="O159" s="94"/>
    </row>
    <row r="160" spans="1:15" ht="15.75" hidden="1">
      <c r="A160" s="138"/>
      <c r="B160" s="101"/>
      <c r="C160" s="104"/>
      <c r="D160" s="105"/>
      <c r="E160" s="101"/>
      <c r="F160" s="101"/>
      <c r="G160" s="4"/>
      <c r="H160" s="3"/>
      <c r="I160" s="3"/>
      <c r="J160" s="3"/>
      <c r="K160" s="3"/>
      <c r="L160" s="78"/>
      <c r="M160" s="4"/>
      <c r="N160" s="96"/>
      <c r="O160" s="96"/>
    </row>
    <row r="161" spans="1:15" ht="15.75" hidden="1">
      <c r="A161" s="139"/>
      <c r="B161" s="95"/>
      <c r="C161" s="106"/>
      <c r="D161" s="107"/>
      <c r="E161" s="95"/>
      <c r="F161" s="95"/>
      <c r="G161" s="4"/>
      <c r="H161" s="3"/>
      <c r="I161" s="3"/>
      <c r="J161" s="3"/>
      <c r="K161" s="3"/>
      <c r="L161" s="4"/>
      <c r="M161" s="4"/>
      <c r="N161" s="97"/>
      <c r="O161" s="97"/>
    </row>
    <row r="162" spans="1:15" ht="15.75" hidden="1">
      <c r="A162" s="2">
        <v>1</v>
      </c>
      <c r="B162" s="80" t="str">
        <f aca="true" t="shared" si="10" ref="B162:F172">B67</f>
        <v>KT-2356-K57</v>
      </c>
      <c r="C162" s="80" t="str">
        <f t="shared" si="10"/>
        <v>Lưu Ý</v>
      </c>
      <c r="D162" s="80" t="str">
        <f t="shared" si="10"/>
        <v>Nhi</v>
      </c>
      <c r="E162" s="80" t="str">
        <f t="shared" si="10"/>
        <v>30/09/1998</v>
      </c>
      <c r="F162" s="80" t="str">
        <f t="shared" si="10"/>
        <v>Vũng Tàu</v>
      </c>
      <c r="G162" s="90"/>
      <c r="H162" s="90"/>
      <c r="I162" s="90"/>
      <c r="J162" s="90"/>
      <c r="K162" s="90"/>
      <c r="L162" s="90"/>
      <c r="M162" s="90"/>
      <c r="N162" s="92"/>
      <c r="O162" s="79"/>
    </row>
    <row r="163" spans="1:15" ht="15.75" hidden="1">
      <c r="A163" s="2">
        <v>2</v>
      </c>
      <c r="B163" s="80" t="str">
        <f t="shared" si="10"/>
        <v>KT-2357-K57</v>
      </c>
      <c r="C163" s="80" t="str">
        <f t="shared" si="10"/>
        <v>Nguyễn Bích</v>
      </c>
      <c r="D163" s="80" t="str">
        <f t="shared" si="10"/>
        <v>Trâm</v>
      </c>
      <c r="E163" s="80" t="str">
        <f t="shared" si="10"/>
        <v>12/03/1996</v>
      </c>
      <c r="F163" s="80" t="str">
        <f t="shared" si="10"/>
        <v>BRVT</v>
      </c>
      <c r="G163" s="90"/>
      <c r="H163" s="90"/>
      <c r="I163" s="90"/>
      <c r="J163" s="90"/>
      <c r="K163" s="90"/>
      <c r="L163" s="90"/>
      <c r="M163" s="90"/>
      <c r="N163" s="92"/>
      <c r="O163" s="79"/>
    </row>
    <row r="164" spans="1:15" ht="15.75" hidden="1">
      <c r="A164" s="2">
        <v>3</v>
      </c>
      <c r="B164" s="80" t="str">
        <f t="shared" si="10"/>
        <v>KT-2358-K57</v>
      </c>
      <c r="C164" s="80" t="str">
        <f t="shared" si="10"/>
        <v>Nguyễn Thị Hồng </v>
      </c>
      <c r="D164" s="80" t="str">
        <f t="shared" si="10"/>
        <v>Hoa</v>
      </c>
      <c r="E164" s="80" t="str">
        <f t="shared" si="10"/>
        <v>21/10/1995</v>
      </c>
      <c r="F164" s="80" t="str">
        <f t="shared" si="10"/>
        <v>BRVT</v>
      </c>
      <c r="G164" s="90"/>
      <c r="H164" s="90"/>
      <c r="I164" s="90"/>
      <c r="J164" s="90"/>
      <c r="K164" s="90"/>
      <c r="L164" s="90"/>
      <c r="M164" s="90"/>
      <c r="N164" s="92"/>
      <c r="O164" s="79"/>
    </row>
    <row r="165" spans="1:15" ht="15.75" hidden="1">
      <c r="A165" s="2">
        <v>4</v>
      </c>
      <c r="B165" s="80" t="str">
        <f t="shared" si="10"/>
        <v>QT-2359-K57</v>
      </c>
      <c r="C165" s="80" t="str">
        <f t="shared" si="10"/>
        <v>Phan Văn</v>
      </c>
      <c r="D165" s="80" t="str">
        <f t="shared" si="10"/>
        <v>Trưởng</v>
      </c>
      <c r="E165" s="80" t="str">
        <f t="shared" si="10"/>
        <v>20/06/1995</v>
      </c>
      <c r="F165" s="80" t="str">
        <f t="shared" si="10"/>
        <v>Hải Phòng</v>
      </c>
      <c r="G165" s="90"/>
      <c r="H165" s="90"/>
      <c r="I165" s="90"/>
      <c r="J165" s="90"/>
      <c r="K165" s="90"/>
      <c r="L165" s="90"/>
      <c r="M165" s="90"/>
      <c r="N165" s="92"/>
      <c r="O165" s="79"/>
    </row>
    <row r="166" spans="1:15" ht="15.75" hidden="1">
      <c r="A166" s="2">
        <v>5</v>
      </c>
      <c r="B166" s="80" t="str">
        <f t="shared" si="10"/>
        <v>KT-2360-K57</v>
      </c>
      <c r="C166" s="80" t="str">
        <f t="shared" si="10"/>
        <v>Quách Thảo </v>
      </c>
      <c r="D166" s="80" t="str">
        <f t="shared" si="10"/>
        <v>Nguyên</v>
      </c>
      <c r="E166" s="80" t="str">
        <f t="shared" si="10"/>
        <v>02/12/1995</v>
      </c>
      <c r="F166" s="80" t="str">
        <f t="shared" si="10"/>
        <v>BRVT</v>
      </c>
      <c r="G166" s="90"/>
      <c r="H166" s="90"/>
      <c r="I166" s="90"/>
      <c r="J166" s="90"/>
      <c r="K166" s="90"/>
      <c r="L166" s="90"/>
      <c r="M166" s="90"/>
      <c r="N166" s="92"/>
      <c r="O166" s="79"/>
    </row>
    <row r="167" spans="1:15" ht="15.75" hidden="1">
      <c r="A167" s="2">
        <v>6</v>
      </c>
      <c r="B167" s="80" t="str">
        <f t="shared" si="10"/>
        <v>KT-2358-K57</v>
      </c>
      <c r="C167" s="80" t="str">
        <f t="shared" si="10"/>
        <v>Vũ Thị Huyền </v>
      </c>
      <c r="D167" s="80" t="str">
        <f t="shared" si="10"/>
        <v>Trang</v>
      </c>
      <c r="E167" s="80" t="str">
        <f t="shared" si="10"/>
        <v>22/01/1992</v>
      </c>
      <c r="F167" s="80" t="str">
        <f t="shared" si="10"/>
        <v>BRVT</v>
      </c>
      <c r="G167" s="90"/>
      <c r="H167" s="90"/>
      <c r="I167" s="90"/>
      <c r="J167" s="90"/>
      <c r="K167" s="90"/>
      <c r="L167" s="90"/>
      <c r="M167" s="90"/>
      <c r="N167" s="92"/>
      <c r="O167" s="79"/>
    </row>
    <row r="168" spans="1:15" ht="15.75" hidden="1">
      <c r="A168" s="2">
        <v>7</v>
      </c>
      <c r="B168" s="80" t="str">
        <f t="shared" si="10"/>
        <v>KT-2363-K57</v>
      </c>
      <c r="C168" s="80" t="str">
        <f t="shared" si="10"/>
        <v> Đỗ Đức</v>
      </c>
      <c r="D168" s="80" t="str">
        <f t="shared" si="10"/>
        <v>Hiếu</v>
      </c>
      <c r="E168" s="80" t="str">
        <f t="shared" si="10"/>
        <v>03/10/1999</v>
      </c>
      <c r="F168" s="80" t="str">
        <f t="shared" si="10"/>
        <v>BRVT</v>
      </c>
      <c r="G168" s="90"/>
      <c r="H168" s="90"/>
      <c r="I168" s="90"/>
      <c r="J168" s="90"/>
      <c r="K168" s="90"/>
      <c r="L168" s="90"/>
      <c r="M168" s="90"/>
      <c r="N168" s="92"/>
      <c r="O168" s="79"/>
    </row>
    <row r="169" spans="1:15" ht="15.75" hidden="1">
      <c r="A169" s="2">
        <v>8</v>
      </c>
      <c r="B169" s="80" t="str">
        <f t="shared" si="10"/>
        <v>KT-2364-K57</v>
      </c>
      <c r="C169" s="80" t="str">
        <f t="shared" si="10"/>
        <v>Huỳnh Thị Kim </v>
      </c>
      <c r="D169" s="80" t="str">
        <f t="shared" si="10"/>
        <v>Loan</v>
      </c>
      <c r="E169" s="80" t="str">
        <f t="shared" si="10"/>
        <v>14/07/1999</v>
      </c>
      <c r="F169" s="80" t="str">
        <f t="shared" si="10"/>
        <v>Bình Thuận</v>
      </c>
      <c r="G169" s="90"/>
      <c r="H169" s="90"/>
      <c r="I169" s="90"/>
      <c r="J169" s="90"/>
      <c r="K169" s="90"/>
      <c r="L169" s="90"/>
      <c r="M169" s="90"/>
      <c r="N169" s="92"/>
      <c r="O169" s="79"/>
    </row>
    <row r="170" spans="1:15" ht="15.75" hidden="1">
      <c r="A170" s="2">
        <v>9</v>
      </c>
      <c r="B170" s="80" t="str">
        <f t="shared" si="10"/>
        <v>KT-2365-K57</v>
      </c>
      <c r="C170" s="80" t="str">
        <f t="shared" si="10"/>
        <v>Lê Nguyên Kim </v>
      </c>
      <c r="D170" s="80" t="str">
        <f t="shared" si="10"/>
        <v>Thoa</v>
      </c>
      <c r="E170" s="80" t="str">
        <f t="shared" si="10"/>
        <v>24/05/1998</v>
      </c>
      <c r="F170" s="80" t="str">
        <f t="shared" si="10"/>
        <v>BRVT</v>
      </c>
      <c r="G170" s="90"/>
      <c r="H170" s="90"/>
      <c r="I170" s="90"/>
      <c r="J170" s="90"/>
      <c r="K170" s="90"/>
      <c r="L170" s="90"/>
      <c r="M170" s="90"/>
      <c r="N170" s="92"/>
      <c r="O170" s="79"/>
    </row>
    <row r="171" spans="1:15" ht="15.75" hidden="1">
      <c r="A171" s="2">
        <v>10</v>
      </c>
      <c r="B171" s="80" t="str">
        <f t="shared" si="10"/>
        <v>KT-2334-K57</v>
      </c>
      <c r="C171" s="80" t="str">
        <f t="shared" si="10"/>
        <v>Nguyễn Đặng Hoàng</v>
      </c>
      <c r="D171" s="80" t="str">
        <f t="shared" si="10"/>
        <v>Anh</v>
      </c>
      <c r="E171" s="80">
        <f t="shared" si="10"/>
        <v>36049</v>
      </c>
      <c r="F171" s="80" t="str">
        <f t="shared" si="10"/>
        <v>-</v>
      </c>
      <c r="G171" s="90"/>
      <c r="H171" s="90"/>
      <c r="I171" s="90"/>
      <c r="J171" s="90"/>
      <c r="K171" s="90"/>
      <c r="L171" s="90"/>
      <c r="M171" s="90"/>
      <c r="N171" s="92"/>
      <c r="O171" s="79"/>
    </row>
    <row r="172" spans="1:15" ht="15.75" hidden="1">
      <c r="A172" s="2">
        <v>11</v>
      </c>
      <c r="B172" s="80" t="str">
        <f t="shared" si="10"/>
        <v>KT-2335-K57</v>
      </c>
      <c r="C172" s="80" t="str">
        <f t="shared" si="10"/>
        <v>Thái Thị Hồng</v>
      </c>
      <c r="D172" s="80" t="str">
        <f t="shared" si="10"/>
        <v>Thắm</v>
      </c>
      <c r="E172" s="80">
        <f t="shared" si="10"/>
        <v>36474</v>
      </c>
      <c r="F172" s="80" t="str">
        <f t="shared" si="10"/>
        <v>-</v>
      </c>
      <c r="G172" s="90"/>
      <c r="H172" s="90"/>
      <c r="I172" s="90"/>
      <c r="J172" s="90"/>
      <c r="K172" s="90"/>
      <c r="L172" s="90"/>
      <c r="M172" s="90"/>
      <c r="N172" s="92"/>
      <c r="O172" s="79"/>
    </row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</sheetData>
  <sheetProtection password="CF75" sheet="1"/>
  <protectedRanges>
    <protectedRange sqref="F12:F17" name="Range1"/>
  </protectedRanges>
  <mergeCells count="43">
    <mergeCell ref="A140:A142"/>
    <mergeCell ref="A159:A161"/>
    <mergeCell ref="O64:O66"/>
    <mergeCell ref="A84:A86"/>
    <mergeCell ref="A102:A104"/>
    <mergeCell ref="A121:A123"/>
    <mergeCell ref="A64:A66"/>
    <mergeCell ref="B64:B66"/>
    <mergeCell ref="C64:D66"/>
    <mergeCell ref="E64:E66"/>
    <mergeCell ref="F64:F66"/>
    <mergeCell ref="G64:G65"/>
    <mergeCell ref="H64:I64"/>
    <mergeCell ref="J64:K64"/>
    <mergeCell ref="L64:M64"/>
    <mergeCell ref="N64:N66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D24:E24"/>
    <mergeCell ref="D26:E26"/>
    <mergeCell ref="D11:E11"/>
    <mergeCell ref="H11:K11"/>
    <mergeCell ref="D27:E27"/>
    <mergeCell ref="D28:E28"/>
    <mergeCell ref="F28:G28"/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</mergeCells>
  <conditionalFormatting sqref="M67:M77 H67:I77 M87:M97 G87:G97 I87:I97 M105:M115 G105:I115 M124:M134 G124:I134 G143:I153 K143:K153 M143:M153 G162:N172">
    <cfRule type="cellIs" priority="258" dxfId="1" operator="lessThan" stopIfTrue="1">
      <formula>5</formula>
    </cfRule>
  </conditionalFormatting>
  <conditionalFormatting sqref="Q78:R79 Q98:R98 H87:H97 N87:N97 K124:L134 N143:N153 N67:N77">
    <cfRule type="cellIs" priority="259" dxfId="1" operator="lessThan" stopIfTrue="1">
      <formula>5</formula>
    </cfRule>
  </conditionalFormatting>
  <conditionalFormatting sqref="Q143:R153 Q124:R134 Q105:R115 J124:J134 L124:L134 L143:L153 J143:J153">
    <cfRule type="cellIs" priority="155" dxfId="12" operator="lessThan" stopIfTrue="1">
      <formula>5</formula>
    </cfRule>
  </conditionalFormatting>
  <conditionalFormatting sqref="Q87:R97 Q67:R77 G67:G77">
    <cfRule type="cellIs" priority="109" dxfId="0" operator="lessThan">
      <formula>"&lt;5"</formula>
    </cfRule>
    <cfRule type="cellIs" priority="110" dxfId="0" operator="lessThan">
      <formula>5</formula>
    </cfRule>
  </conditionalFormatting>
  <conditionalFormatting sqref="R87:R97 R67:R77 M67:M77">
    <cfRule type="cellIs" priority="106" dxfId="0" operator="lessThan">
      <formula>5</formula>
    </cfRule>
  </conditionalFormatting>
  <conditionalFormatting sqref="J67:K77">
    <cfRule type="cellIs" priority="17" dxfId="0" operator="lessThan">
      <formula>5</formula>
    </cfRule>
  </conditionalFormatting>
  <conditionalFormatting sqref="J87:K97">
    <cfRule type="cellIs" priority="13" dxfId="0" operator="lessThan">
      <formula>5</formula>
    </cfRule>
  </conditionalFormatting>
  <conditionalFormatting sqref="L87:L97">
    <cfRule type="cellIs" priority="9" dxfId="0" operator="lessThan">
      <formula>5</formula>
    </cfRule>
  </conditionalFormatting>
  <conditionalFormatting sqref="N105:N115">
    <cfRule type="cellIs" priority="8" dxfId="1" operator="lessThan" stopIfTrue="1">
      <formula>5</formula>
    </cfRule>
  </conditionalFormatting>
  <conditionalFormatting sqref="J105:K115">
    <cfRule type="cellIs" priority="7" dxfId="0" operator="lessThan">
      <formula>5</formula>
    </cfRule>
  </conditionalFormatting>
  <conditionalFormatting sqref="L67:L74 L77">
    <cfRule type="cellIs" priority="4" dxfId="0" operator="lessThan">
      <formula>5</formula>
    </cfRule>
  </conditionalFormatting>
  <conditionalFormatting sqref="L105:L115">
    <cfRule type="cellIs" priority="3" dxfId="0" operator="lessThan">
      <formula>5</formula>
    </cfRule>
  </conditionalFormatting>
  <conditionalFormatting sqref="N124:N134">
    <cfRule type="cellIs" priority="2" dxfId="1" operator="lessThan" stopIfTrue="1">
      <formula>5</formula>
    </cfRule>
  </conditionalFormatting>
  <conditionalFormatting sqref="L75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$B$67:$B$77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Windows User</cp:lastModifiedBy>
  <cp:lastPrinted>2011-04-02T09:46:52Z</cp:lastPrinted>
  <dcterms:created xsi:type="dcterms:W3CDTF">1996-10-14T23:33:28Z</dcterms:created>
  <dcterms:modified xsi:type="dcterms:W3CDTF">2019-04-08T07:25:08Z</dcterms:modified>
  <cp:category/>
  <cp:version/>
  <cp:contentType/>
  <cp:contentStatus/>
</cp:coreProperties>
</file>